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1.4" sheetId="1" r:id="rId1"/>
    <sheet name="รายละเอียด 1.1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2" l="1"/>
  <c r="H112" i="2"/>
  <c r="F112" i="2"/>
  <c r="G112" i="2" s="1"/>
  <c r="F111" i="2"/>
  <c r="F113" i="2" s="1"/>
  <c r="H110" i="2"/>
  <c r="H113" i="2" s="1"/>
  <c r="G110" i="2"/>
  <c r="F110" i="2"/>
  <c r="E108" i="2"/>
  <c r="G107" i="2"/>
  <c r="F107" i="2"/>
  <c r="H106" i="2"/>
  <c r="F106" i="2"/>
  <c r="G106" i="2" s="1"/>
  <c r="H105" i="2"/>
  <c r="F105" i="2"/>
  <c r="G105" i="2" s="1"/>
  <c r="G104" i="2"/>
  <c r="F104" i="2"/>
  <c r="H103" i="2"/>
  <c r="F103" i="2"/>
  <c r="G103" i="2" s="1"/>
  <c r="H102" i="2"/>
  <c r="H108" i="2" s="1"/>
  <c r="F102" i="2"/>
  <c r="F108" i="2" s="1"/>
  <c r="H100" i="2"/>
  <c r="E100" i="2"/>
  <c r="H99" i="2"/>
  <c r="F99" i="2"/>
  <c r="G99" i="2" s="1"/>
  <c r="G98" i="2"/>
  <c r="F98" i="2"/>
  <c r="H97" i="2"/>
  <c r="F97" i="2"/>
  <c r="G97" i="2" s="1"/>
  <c r="F96" i="2"/>
  <c r="F100" i="2" s="1"/>
  <c r="H94" i="2"/>
  <c r="E94" i="2"/>
  <c r="F93" i="2"/>
  <c r="F94" i="2" s="1"/>
  <c r="G94" i="2" s="1"/>
  <c r="E91" i="2"/>
  <c r="F90" i="2"/>
  <c r="G90" i="2" s="1"/>
  <c r="H89" i="2"/>
  <c r="F89" i="2"/>
  <c r="F91" i="2" s="1"/>
  <c r="H88" i="2"/>
  <c r="H91" i="2" s="1"/>
  <c r="G88" i="2"/>
  <c r="F88" i="2"/>
  <c r="H86" i="2"/>
  <c r="E86" i="2"/>
  <c r="G85" i="2"/>
  <c r="F85" i="2"/>
  <c r="G84" i="2"/>
  <c r="F84" i="2"/>
  <c r="E83" i="2"/>
  <c r="F83" i="2" s="1"/>
  <c r="G83" i="2" s="1"/>
  <c r="F82" i="2"/>
  <c r="G82" i="2" s="1"/>
  <c r="H80" i="2"/>
  <c r="E80" i="2"/>
  <c r="F79" i="2"/>
  <c r="F80" i="2" s="1"/>
  <c r="H77" i="2"/>
  <c r="E77" i="2"/>
  <c r="G76" i="2"/>
  <c r="F76" i="2"/>
  <c r="F75" i="2"/>
  <c r="G75" i="2" s="1"/>
  <c r="G74" i="2"/>
  <c r="F74" i="2"/>
  <c r="H73" i="2"/>
  <c r="F73" i="2"/>
  <c r="G73" i="2" s="1"/>
  <c r="H72" i="2"/>
  <c r="F72" i="2"/>
  <c r="F77" i="2" s="1"/>
  <c r="H70" i="2"/>
  <c r="F69" i="2"/>
  <c r="G69" i="2" s="1"/>
  <c r="G68" i="2"/>
  <c r="F68" i="2"/>
  <c r="G67" i="2"/>
  <c r="F67" i="2"/>
  <c r="F66" i="2"/>
  <c r="G66" i="2" s="1"/>
  <c r="F65" i="2"/>
  <c r="G65" i="2" s="1"/>
  <c r="E65" i="2"/>
  <c r="E70" i="2" s="1"/>
  <c r="G64" i="2"/>
  <c r="F64" i="2"/>
  <c r="F70" i="2" s="1"/>
  <c r="H62" i="2"/>
  <c r="E62" i="2"/>
  <c r="G61" i="2"/>
  <c r="F61" i="2"/>
  <c r="F60" i="2"/>
  <c r="G60" i="2" s="1"/>
  <c r="F59" i="2"/>
  <c r="G59" i="2" s="1"/>
  <c r="F58" i="2"/>
  <c r="G58" i="2" s="1"/>
  <c r="G57" i="2"/>
  <c r="F57" i="2"/>
  <c r="F56" i="2"/>
  <c r="G56" i="2" s="1"/>
  <c r="F55" i="2"/>
  <c r="G55" i="2" s="1"/>
  <c r="F54" i="2"/>
  <c r="G54" i="2" s="1"/>
  <c r="G53" i="2"/>
  <c r="F53" i="2"/>
  <c r="F52" i="2"/>
  <c r="G52" i="2" s="1"/>
  <c r="H50" i="2"/>
  <c r="E50" i="2"/>
  <c r="G49" i="2"/>
  <c r="F49" i="2"/>
  <c r="F48" i="2"/>
  <c r="G48" i="2" s="1"/>
  <c r="G47" i="2"/>
  <c r="F47" i="2"/>
  <c r="F46" i="2"/>
  <c r="G46" i="2" s="1"/>
  <c r="G45" i="2"/>
  <c r="F45" i="2"/>
  <c r="F44" i="2"/>
  <c r="G44" i="2" s="1"/>
  <c r="G43" i="2"/>
  <c r="F43" i="2"/>
  <c r="F42" i="2"/>
  <c r="F50" i="2" s="1"/>
  <c r="G41" i="2"/>
  <c r="F41" i="2"/>
  <c r="H39" i="2"/>
  <c r="E39" i="2"/>
  <c r="G38" i="2"/>
  <c r="F38" i="2"/>
  <c r="F37" i="2"/>
  <c r="G37" i="2" s="1"/>
  <c r="F36" i="2"/>
  <c r="G36" i="2" s="1"/>
  <c r="F35" i="2"/>
  <c r="G35" i="2" s="1"/>
  <c r="G34" i="2"/>
  <c r="F34" i="2"/>
  <c r="F33" i="2"/>
  <c r="G33" i="2" s="1"/>
  <c r="F32" i="2"/>
  <c r="G32" i="2" s="1"/>
  <c r="E30" i="2"/>
  <c r="H29" i="2"/>
  <c r="F29" i="2"/>
  <c r="G29" i="2" s="1"/>
  <c r="F28" i="2"/>
  <c r="G28" i="2" s="1"/>
  <c r="G27" i="2"/>
  <c r="F27" i="2"/>
  <c r="F26" i="2"/>
  <c r="G26" i="2" s="1"/>
  <c r="F25" i="2"/>
  <c r="G25" i="2" s="1"/>
  <c r="F24" i="2"/>
  <c r="G24" i="2" s="1"/>
  <c r="G23" i="2"/>
  <c r="F23" i="2"/>
  <c r="H22" i="2"/>
  <c r="G22" i="2"/>
  <c r="F21" i="2"/>
  <c r="G21" i="2" s="1"/>
  <c r="F20" i="2"/>
  <c r="G20" i="2" s="1"/>
  <c r="G19" i="2"/>
  <c r="F19" i="2"/>
  <c r="G18" i="2"/>
  <c r="F17" i="2"/>
  <c r="G17" i="2" s="1"/>
  <c r="G16" i="2"/>
  <c r="F16" i="2"/>
  <c r="H15" i="2"/>
  <c r="H30" i="2" s="1"/>
  <c r="I30" i="2" s="1"/>
  <c r="G15" i="2"/>
  <c r="F15" i="2"/>
  <c r="F30" i="2" s="1"/>
  <c r="H13" i="2"/>
  <c r="F12" i="2"/>
  <c r="G12" i="2" s="1"/>
  <c r="I12" i="2" s="1"/>
  <c r="F11" i="2"/>
  <c r="G11" i="2" s="1"/>
  <c r="I11" i="2" s="1"/>
  <c r="F10" i="2"/>
  <c r="G10" i="2" s="1"/>
  <c r="I10" i="2" s="1"/>
  <c r="G9" i="2"/>
  <c r="I9" i="2" s="1"/>
  <c r="F9" i="2"/>
  <c r="F8" i="2"/>
  <c r="G8" i="2" s="1"/>
  <c r="I8" i="2" s="1"/>
  <c r="F7" i="2"/>
  <c r="G7" i="2" s="1"/>
  <c r="I7" i="2" s="1"/>
  <c r="I6" i="2"/>
  <c r="G6" i="2"/>
  <c r="F6" i="2"/>
  <c r="F13" i="2" s="1"/>
  <c r="D41" i="1"/>
  <c r="C41" i="1"/>
  <c r="A41" i="1"/>
  <c r="F40" i="1"/>
  <c r="E40" i="1"/>
  <c r="D40" i="1"/>
  <c r="C40" i="1"/>
  <c r="A40" i="1"/>
  <c r="E39" i="1"/>
  <c r="D39" i="1"/>
  <c r="C39" i="1"/>
  <c r="A39" i="1"/>
  <c r="E38" i="1"/>
  <c r="D38" i="1"/>
  <c r="C38" i="1"/>
  <c r="A38" i="1"/>
  <c r="F37" i="1"/>
  <c r="E37" i="1"/>
  <c r="D37" i="1"/>
  <c r="C37" i="1"/>
  <c r="A37" i="1"/>
  <c r="E36" i="1"/>
  <c r="D36" i="1"/>
  <c r="C36" i="1"/>
  <c r="A36" i="1"/>
  <c r="E35" i="1"/>
  <c r="D35" i="1"/>
  <c r="C35" i="1"/>
  <c r="A35" i="1"/>
  <c r="E34" i="1"/>
  <c r="D34" i="1"/>
  <c r="C34" i="1"/>
  <c r="A34" i="1"/>
  <c r="E33" i="1"/>
  <c r="D33" i="1"/>
  <c r="C33" i="1"/>
  <c r="A33" i="1"/>
  <c r="F32" i="1"/>
  <c r="E32" i="1"/>
  <c r="D32" i="1"/>
  <c r="C32" i="1"/>
  <c r="A32" i="1"/>
  <c r="E31" i="1"/>
  <c r="D31" i="1"/>
  <c r="C31" i="1"/>
  <c r="A31" i="1"/>
  <c r="E30" i="1"/>
  <c r="D30" i="1"/>
  <c r="C30" i="1"/>
  <c r="A30" i="1"/>
  <c r="F29" i="1"/>
  <c r="E29" i="1"/>
  <c r="D29" i="1"/>
  <c r="C29" i="1"/>
  <c r="A29" i="1"/>
  <c r="E28" i="1"/>
  <c r="D28" i="1"/>
  <c r="C28" i="1"/>
  <c r="A28" i="1"/>
  <c r="E27" i="1"/>
  <c r="D27" i="1"/>
  <c r="C27" i="1"/>
  <c r="A27" i="1"/>
  <c r="D26" i="1"/>
  <c r="C26" i="1"/>
  <c r="B26" i="1"/>
  <c r="A26" i="1"/>
  <c r="H22" i="1"/>
  <c r="E19" i="1"/>
  <c r="E41" i="1" s="1"/>
  <c r="G18" i="1"/>
  <c r="H18" i="1" s="1"/>
  <c r="F18" i="1"/>
  <c r="F17" i="1"/>
  <c r="G17" i="1" s="1"/>
  <c r="H17" i="1" s="1"/>
  <c r="F16" i="1"/>
  <c r="F38" i="1" s="1"/>
  <c r="F15" i="1"/>
  <c r="G15" i="1" s="1"/>
  <c r="H15" i="1" s="1"/>
  <c r="G14" i="1"/>
  <c r="H14" i="1" s="1"/>
  <c r="F14" i="1"/>
  <c r="F36" i="1" s="1"/>
  <c r="F13" i="1"/>
  <c r="F35" i="1" s="1"/>
  <c r="G12" i="1"/>
  <c r="H12" i="1" s="1"/>
  <c r="F12" i="1"/>
  <c r="F34" i="1" s="1"/>
  <c r="F11" i="1"/>
  <c r="F33" i="1" s="1"/>
  <c r="G10" i="1"/>
  <c r="H10" i="1" s="1"/>
  <c r="F10" i="1"/>
  <c r="F9" i="1"/>
  <c r="G9" i="1" s="1"/>
  <c r="H9" i="1" s="1"/>
  <c r="F8" i="1"/>
  <c r="F30" i="1" s="1"/>
  <c r="F7" i="1"/>
  <c r="G7" i="1" s="1"/>
  <c r="H7" i="1" s="1"/>
  <c r="G6" i="1"/>
  <c r="H6" i="1" s="1"/>
  <c r="F6" i="1"/>
  <c r="F28" i="1" s="1"/>
  <c r="F5" i="1"/>
  <c r="F27" i="1" s="1"/>
  <c r="G62" i="2" l="1"/>
  <c r="G70" i="2"/>
  <c r="I70" i="2" s="1"/>
  <c r="G86" i="2"/>
  <c r="I94" i="2"/>
  <c r="I86" i="2"/>
  <c r="F114" i="2"/>
  <c r="H114" i="2"/>
  <c r="E114" i="2"/>
  <c r="G13" i="2"/>
  <c r="I13" i="2" s="1"/>
  <c r="G39" i="2"/>
  <c r="I39" i="2" s="1"/>
  <c r="G30" i="2"/>
  <c r="I62" i="2"/>
  <c r="G8" i="1"/>
  <c r="H8" i="1" s="1"/>
  <c r="G16" i="1"/>
  <c r="H16" i="1" s="1"/>
  <c r="F39" i="2"/>
  <c r="F62" i="2"/>
  <c r="G79" i="2"/>
  <c r="G80" i="2" s="1"/>
  <c r="I80" i="2" s="1"/>
  <c r="F86" i="2"/>
  <c r="G89" i="2"/>
  <c r="G91" i="2" s="1"/>
  <c r="I91" i="2" s="1"/>
  <c r="G102" i="2"/>
  <c r="G108" i="2" s="1"/>
  <c r="I108" i="2" s="1"/>
  <c r="G111" i="2"/>
  <c r="G113" i="2" s="1"/>
  <c r="I113" i="2" s="1"/>
  <c r="G42" i="2"/>
  <c r="G50" i="2" s="1"/>
  <c r="I50" i="2" s="1"/>
  <c r="G72" i="2"/>
  <c r="G77" i="2" s="1"/>
  <c r="I77" i="2" s="1"/>
  <c r="G11" i="1"/>
  <c r="H11" i="1" s="1"/>
  <c r="F19" i="1"/>
  <c r="F31" i="1"/>
  <c r="F39" i="1"/>
  <c r="G96" i="2"/>
  <c r="G100" i="2" s="1"/>
  <c r="I100" i="2" s="1"/>
  <c r="G93" i="2"/>
  <c r="G5" i="1"/>
  <c r="H5" i="1" s="1"/>
  <c r="G13" i="1"/>
  <c r="H13" i="1" s="1"/>
  <c r="F41" i="1" l="1"/>
  <c r="G19" i="1"/>
  <c r="H19" i="1" s="1"/>
  <c r="G114" i="2"/>
  <c r="I114" i="2" s="1"/>
</calcChain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1"/>
            <color theme="1"/>
            <rFont val="Tahoma"/>
            <family val="2"/>
          </rPr>
          <t>======
ID#AAAANwPrZ8M
plans    (2021-08-23 12:53:39)
นักศึกษาแรกเข้าปีการศึกษา 2560 คณะครุศาสตร์+วิทยาลัยสถาปัตยกรรมศาสตร์ และนักศึกษาแรกเข้าปีการศึกษา 2561 หน่วยงานจัดการศึกษาอื่นๆ</t>
        </r>
      </text>
    </comment>
  </commentList>
</comments>
</file>

<file path=xl/sharedStrings.xml><?xml version="1.0" encoding="utf-8"?>
<sst xmlns="http://schemas.openxmlformats.org/spreadsheetml/2006/main" count="327" uniqueCount="208">
  <si>
    <t>ตัวชี้วัด</t>
  </si>
  <si>
    <t>1.1.4 จำนวนผู้เรียนสาขาวิชาที่เป็นความต้องการของประเทศ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</si>
  <si>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</si>
  <si>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</si>
  <si>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</si>
  <si>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7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</si>
  <si>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</si>
  <si>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</si>
  <si>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</si>
  <si>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</si>
  <si>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</si>
  <si>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</si>
  <si>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</si>
  <si>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</si>
  <si>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นักศึกษาที่จะสำเร็จการศึกษา 
ปีการศึกษา 2564</t>
  </si>
  <si>
    <t>ร้อยละการบรรลุเป้าหมายตัวชี้วัด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</si>
  <si>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</si>
  <si>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</si>
  <si>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</si>
  <si>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</si>
  <si>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</si>
  <si>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</si>
  <si>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</si>
  <si>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</si>
  <si>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</si>
  <si>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</si>
  <si>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</si>
  <si>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</si>
  <si>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</si>
  <si>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</si>
  <si>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</si>
  <si>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</si>
  <si>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</si>
  <si>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ในระบบ smart student มีนักศึกษาสาขาการจัดการอุตสาหกรรมจบการศึกษา 1 สาขา จำนวน 2 คน</t>
  </si>
  <si>
    <t>6) คณะศิลปกรรมศาสตร์</t>
  </si>
  <si>
    <t>N/A</t>
  </si>
  <si>
    <t>ระดับหน่วยงาน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</si>
  <si>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</si>
  <si>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</si>
  <si>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</si>
  <si>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</si>
  <si>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</si>
  <si>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</si>
  <si>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</si>
  <si>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</si>
  <si>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</si>
  <si>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</si>
  <si>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1.1.4 (S) ระดับความสำเร็จของการดำเนินการตามแนวทางตามตัวชี้วัด จำนวนผู้เรียนสาขาวิชาที่เป็นความต้องการของประเทศ</t>
  </si>
  <si>
    <t>คะแนน</t>
  </si>
  <si>
    <t>ไม่พบหลักฐานในการดำเนินการ</t>
  </si>
  <si>
    <t>ห้ามลบ สรุปกราฟ</t>
  </si>
  <si>
    <t>จำนวนนักศึกษาที่จะสำเร็จการศึกษา 
ปีการศึกษา 2564</t>
  </si>
  <si>
    <t>ร้อยละการบรรลุเป้าหมาย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</si>
  <si>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</si>
  <si>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</si>
  <si>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</si>
  <si>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</si>
  <si>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</si>
  <si>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</si>
  <si>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</si>
  <si>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</si>
  <si>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</si>
  <si>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</si>
  <si>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</si>
  <si>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</si>
  <si>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</si>
  <si>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</si>
  <si>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</si>
  <si>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</si>
  <si>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</si>
  <si>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</si>
  <si>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จำนวนนักศึกษาแรกเข้าทั้งหมด</t>
  </si>
  <si>
    <t>จำนวนนักศึกษาที่คาดว่าจะสำเร็จการศึกษา(ไม่นับพ้นสภาพ ลาออก เกรดเฉลี่ยไม่ถึง)</t>
  </si>
  <si>
    <t>เป้าหมายนักศึกษาที่คาดว่าจะสำเร็จการศึกษา</t>
  </si>
  <si>
    <t>จำนวนนักศึกษาที่สำเร็จการศึกษาจริง</t>
  </si>
  <si>
    <t>คิดเป็นร้อยละ</t>
  </si>
  <si>
    <t>1. คณะครุศาสตร์</t>
  </si>
  <si>
    <t>ครุศาสตรบัณฑิต 4 ปี</t>
  </si>
  <si>
    <t>ภาษาไทย</t>
  </si>
  <si>
    <t>หลักสูตรปรับปรุง พ.ศ. 2560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</si>
  <si>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</si>
  <si>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</si>
  <si>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</si>
  <si>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</si>
  <si>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</t>
  </si>
  <si>
    <t>สังคมศึกษา</t>
  </si>
  <si>
    <t>หลักสูตรปรับปรุง พ.ศ. 2559</t>
  </si>
  <si>
    <t xml:space="preserve">รวม </t>
  </si>
  <si>
    <t>2. คณะวิทยาศาสตร์และเทคโนโลยี</t>
  </si>
  <si>
    <t>วิทยาศาสตรบัณฑิต</t>
  </si>
  <si>
    <t>วิทยาศาสตร์สิ่งแวดล้อม</t>
  </si>
  <si>
    <t>หลักสูตรปรับปรุง พ.ศ.2559</t>
  </si>
  <si>
    <t>จุลชีววิทยาอุตสาหกรรม</t>
  </si>
  <si>
    <t>หลักสูตรปรับปรุง พ.ศ.2558</t>
  </si>
  <si>
    <t>เคมี</t>
  </si>
  <si>
    <t>คณิตศาสตร์สารสนเทศ</t>
  </si>
  <si>
    <t>เทคโนโลยีชีวภาพ</t>
  </si>
  <si>
    <t>สถิติประยุกต์</t>
  </si>
  <si>
    <t>ชีววิทยา</t>
  </si>
  <si>
    <t>ฟิสิกส์ประยุกต์</t>
  </si>
  <si>
    <t xml:space="preserve">วิทยาการคอมพิวเตอร์ </t>
  </si>
  <si>
    <t>สารสนเทศศาสตร์</t>
  </si>
  <si>
    <t>หลักสูตรปรับปรุง พ.ศ.2560</t>
  </si>
  <si>
    <t xml:space="preserve">เทคโนโลยีสารสนเทศ  </t>
  </si>
  <si>
    <t xml:space="preserve">วิทยาศาสตร์และเทคโนโลยีการอาหาร </t>
  </si>
  <si>
    <t>คหกรรมศาสตร์</t>
  </si>
  <si>
    <t>นิติวิทยาศาสตร์</t>
  </si>
  <si>
    <t>หลักสูตรใหม่ พ.ศ. 2559</t>
  </si>
  <si>
    <t>วิทยาศาสตร์การกีฬาและสุขภาพ</t>
  </si>
  <si>
    <t>รวม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</si>
  <si>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</si>
  <si>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</si>
  <si>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</si>
  <si>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</si>
  <si>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</si>
  <si>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</si>
  <si>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</si>
  <si>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</si>
  <si>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</si>
  <si>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</si>
  <si>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</si>
  <si>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</si>
  <si>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</si>
  <si>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</si>
  <si>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</si>
  <si>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</si>
  <si>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</si>
  <si>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มาจากนวัตกรรม 31</t>
  </si>
  <si>
    <t>การเงินการธนาคาร</t>
  </si>
  <si>
    <t>ธุรกิจระหว่างประเทศ</t>
  </si>
  <si>
    <t>การบริหารทรัพยากรมนุษย์</t>
  </si>
  <si>
    <t>การประกอบการธุรกิจ</t>
  </si>
  <si>
    <t>การจัดการธุรกิจบริการ</t>
  </si>
  <si>
    <t>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</si>
  <si>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</si>
  <si>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</si>
  <si>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2558</t>
  </si>
  <si>
    <t>การจัดการอุตสาหกรรม</t>
  </si>
  <si>
    <t>เทคโนโลยีคอมพิวเตอร์เพื่องานสถาปัตยกรรม</t>
  </si>
  <si>
    <t>การบริหารทรัพยากรอาคาร</t>
  </si>
  <si>
    <t>อุตสาหกรรมการพิมพ์</t>
  </si>
  <si>
    <t>วิศวกรรมศาสตรบัณฑิต</t>
  </si>
  <si>
    <t>วิศวกรรมคอมพิวเตอร์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</si>
  <si>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</si>
  <si>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</si>
  <si>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</si>
  <si>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</si>
  <si>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</si>
  <si>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</si>
  <si>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</si>
  <si>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</si>
  <si>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</si>
  <si>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</si>
  <si>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</si>
  <si>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</si>
  <si>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</si>
  <si>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บริหารธุรกิจบัณฑิต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</si>
  <si>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</si>
  <si>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</si>
  <si>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</si>
  <si>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นวัตกรรมการค้าระหว่างประเทศ(หลักสูตรนานาชาติ)</t>
  </si>
  <si>
    <t>หลักสูตรใหม่ พ.ศ. 2561</t>
  </si>
  <si>
    <t>คอมพิวเตอร์ธุรกิจ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</si>
  <si>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</si>
  <si>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</si>
  <si>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</si>
  <si>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</si>
  <si>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</si>
  <si>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</si>
  <si>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</si>
  <si>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วิทยาศาสตร์สุขภาพ</t>
  </si>
  <si>
    <t>เลขานุการการแพทย์และสาธารณสุข</t>
  </si>
  <si>
    <t>การแพทย์แผนไทยประยุกต์บัณฑิต</t>
  </si>
  <si>
    <t>การแพทย์แผนไทยประยุกต์</t>
  </si>
  <si>
    <t>10. วิทยาลัยโลจิสติกส์และซัพพลายเชน</t>
  </si>
  <si>
    <t xml:space="preserve">การจัดการโลจิสติกส์ </t>
  </si>
  <si>
    <t>การจัดการซัพพลายเชนธุรกิจ</t>
  </si>
  <si>
    <t>การจัดการโลจิสติกส์ (หลักสูตรนานาชาติ)</t>
  </si>
  <si>
    <t>11. วิทยาลัยสถาปัตยกรรมศาสตร์</t>
  </si>
  <si>
    <t>สถาปัตยกรรมบัณฑิต</t>
  </si>
  <si>
    <t>สถาปัตยกรรม</t>
  </si>
  <si>
    <t>หลักสูตรใหม่ พ.ศ.2557</t>
  </si>
  <si>
    <t>12. วิทยาลัยการเมืองและการปกครอง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</si>
  <si>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</si>
  <si>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</si>
  <si>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</si>
  <si>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</si>
  <si>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</si>
  <si>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รัฐศาสตรบัณฑิต</t>
  </si>
  <si>
    <t>รัฐศาสตร์</t>
  </si>
  <si>
    <t>หลักสูตรปรับปรุง พ.ศ.2561</t>
  </si>
  <si>
    <t>มาจากนวัตกรรม 201</t>
  </si>
  <si>
    <t>13. วิทยาลัยการจัดการอุตสาหกรรมบริการ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</si>
  <si>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</si>
  <si>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</si>
  <si>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ธุรกิจการบิน (หลักสูตรนานาชาติ)</t>
  </si>
  <si>
    <t>การจัดการท่องเที่ยว (หลักสูตรนานาชาติ)</t>
  </si>
  <si>
    <t>การโรงแรม</t>
  </si>
  <si>
    <t>บริหารธุรกิจระหว่างประเทศ (หลักสูตรนานาชาติ)</t>
  </si>
  <si>
    <t>14. วิทยาลัยนิเทศศาสตร์</t>
  </si>
  <si>
    <t>นิเทศศาสตรบัณฑิต</t>
  </si>
  <si>
    <t>ศิลปบัณฑิต</t>
  </si>
  <si>
    <t>ศิลปภาพยนตร์</t>
  </si>
  <si>
    <t>หลักสูตรใหม่ พ.ศ.2555</t>
  </si>
  <si>
    <t>การสร้างสรรค์และสื่อดิจิทัล</t>
  </si>
  <si>
    <t>หลักสูตรใหม่ พ.ศ.2556</t>
  </si>
  <si>
    <t>รวมทั้งหมด</t>
  </si>
  <si>
    <t xml:space="preserve">หมายเหตุ ใช้จำนวนนักศึกษาที่คาดว่าจะสำเร็จการศึกษา 70% -ของนักศึกษาแรกเข้าทั้งหมดเป็นตัวหารเพื่อหาร้อยละ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</si>
</sst>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B4C6E7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EF2CB"/>
      </patternFill>
    </fill>
    <fill>
      <patternFill patternType="solid">
        <fgColor theme="7"/>
        <bgColor rgb="FFB4C6E7"/>
      </patternFill>
    </fill>
    <fill>
      <patternFill patternType="solid">
        <fgColor rgb="FFF088C6"/>
        <bgColor rgb="FFB4C6E7"/>
      </patternFill>
    </fill>
    <fill>
      <patternFill patternType="solid">
        <fgColor theme="5" tint="0.39997558519241921"/>
        <bgColor rgb="FFB4C6E7"/>
      </patternFill>
    </fill>
    <fill>
      <patternFill patternType="solid">
        <fgColor theme="5" tint="-0.249977111117893"/>
        <bgColor rgb="FFB4C6E7"/>
      </patternFill>
    </fill>
    <fill>
      <patternFill patternType="solid">
        <fgColor rgb="FFFFC000"/>
        <bgColor rgb="FFC5E0B3"/>
      </patternFill>
    </fill>
    <fill>
      <patternFill patternType="solid">
        <fgColor rgb="FFC5E0B3"/>
        <bgColor rgb="FFC5E0B3"/>
      </patternFill>
    </fill>
    <fill>
      <patternFill patternType="solid">
        <fgColor theme="9" tint="0.39997558519241921"/>
        <bgColor rgb="FFB4C6E7"/>
      </patternFill>
    </fill>
    <fill>
      <patternFill patternType="solid">
        <fgColor theme="5" tint="0.79998168889431442"/>
        <bgColor rgb="FFB4C6E7"/>
      </patternFill>
    </fill>
    <fill>
      <patternFill patternType="solid">
        <fgColor theme="4" tint="-0.249977111117893"/>
        <bgColor rgb="FFB4C6E7"/>
      </patternFill>
    </fill>
    <fill>
      <patternFill patternType="solid">
        <fgColor theme="0"/>
        <bgColor rgb="FFAEABAB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2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Alignment="1">
      <alignment horizontal="left" vertical="top"/>
    </xf>
    <xf numFmtId="0" fontId="4" fillId="7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8" borderId="4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9" borderId="0" xfId="0" applyFont="1" applyFill="1" applyBorder="1" applyAlignment="1">
      <alignment horizontal="center" vertical="top"/>
    </xf>
    <xf numFmtId="0" fontId="7" fillId="10" borderId="6" xfId="0" applyFont="1" applyFill="1" applyBorder="1"/>
    <xf numFmtId="0" fontId="7" fillId="0" borderId="0" xfId="0" applyFont="1" applyFill="1" applyBorder="1"/>
    <xf numFmtId="0" fontId="4" fillId="7" borderId="2" xfId="0" applyFont="1" applyFill="1" applyBorder="1" applyAlignment="1">
      <alignment horizontal="left" vertical="top"/>
    </xf>
    <xf numFmtId="0" fontId="8" fillId="11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7" borderId="12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/>
    </xf>
    <xf numFmtId="2" fontId="4" fillId="7" borderId="11" xfId="0" applyNumberFormat="1" applyFont="1" applyFill="1" applyBorder="1" applyAlignment="1">
      <alignment horizontal="center" vertical="top" wrapText="1"/>
    </xf>
    <xf numFmtId="188" fontId="4" fillId="7" borderId="10" xfId="0" applyNumberFormat="1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2" fontId="4" fillId="7" borderId="13" xfId="0" applyNumberFormat="1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/>
    </xf>
    <xf numFmtId="1" fontId="4" fillId="7" borderId="0" xfId="0" applyNumberFormat="1" applyFont="1" applyFill="1" applyBorder="1" applyAlignment="1">
      <alignment horizontal="left" vertical="top"/>
    </xf>
    <xf numFmtId="2" fontId="4" fillId="7" borderId="0" xfId="0" applyNumberFormat="1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/>
    </xf>
    <xf numFmtId="0" fontId="4" fillId="7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7" borderId="17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top" wrapText="1"/>
    </xf>
    <xf numFmtId="2" fontId="4" fillId="7" borderId="7" xfId="0" applyNumberFormat="1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12" fillId="13" borderId="16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2" fontId="10" fillId="0" borderId="14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1" fontId="13" fillId="3" borderId="10" xfId="0" applyNumberFormat="1" applyFont="1" applyFill="1" applyBorder="1" applyAlignment="1">
      <alignment horizontal="center" vertical="top" wrapText="1"/>
    </xf>
    <xf numFmtId="2" fontId="8" fillId="11" borderId="10" xfId="0" applyNumberFormat="1" applyFont="1" applyFill="1" applyBorder="1" applyAlignment="1">
      <alignment horizontal="center" vertical="top" wrapText="1"/>
    </xf>
    <xf numFmtId="188" fontId="8" fillId="11" borderId="10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5" fillId="6" borderId="0" xfId="0" applyFont="1" applyFill="1" applyAlignment="1"/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left" vertical="top" wrapText="1"/>
    </xf>
    <xf numFmtId="0" fontId="16" fillId="14" borderId="14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/>
    </xf>
    <xf numFmtId="0" fontId="5" fillId="6" borderId="0" xfId="0" applyFont="1" applyFill="1" applyAlignment="1"/>
    <xf numFmtId="0" fontId="4" fillId="7" borderId="14" xfId="0" applyFont="1" applyFill="1" applyBorder="1" applyAlignment="1">
      <alignment horizontal="center" vertical="center"/>
    </xf>
    <xf numFmtId="188" fontId="4" fillId="7" borderId="14" xfId="0" applyNumberFormat="1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18" fillId="17" borderId="0" xfId="0" applyFont="1" applyFill="1" applyAlignment="1"/>
    <xf numFmtId="0" fontId="19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7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7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5" fillId="4" borderId="2" xfId="1" applyFont="1" applyFill="1" applyBorder="1"/>
    <xf numFmtId="0" fontId="1" fillId="2" borderId="3" xfId="1" applyFont="1" applyFill="1" applyBorder="1" applyAlignment="1">
      <alignment horizontal="center" vertical="top"/>
    </xf>
    <xf numFmtId="0" fontId="5" fillId="0" borderId="0" xfId="1" applyFont="1"/>
    <xf numFmtId="0" fontId="1" fillId="8" borderId="4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5" fillId="4" borderId="5" xfId="1" applyFont="1" applyFill="1" applyBorder="1"/>
    <xf numFmtId="0" fontId="1" fillId="9" borderId="11" xfId="0" applyFont="1" applyFill="1" applyBorder="1" applyAlignment="1">
      <alignment horizontal="center" vertical="top"/>
    </xf>
    <xf numFmtId="0" fontId="15" fillId="7" borderId="0" xfId="1" applyFont="1" applyFill="1" applyAlignment="1">
      <alignment horizontal="left" vertical="top"/>
    </xf>
    <xf numFmtId="0" fontId="21" fillId="7" borderId="5" xfId="1" applyFont="1" applyFill="1" applyBorder="1" applyAlignment="1">
      <alignment vertical="top"/>
    </xf>
    <xf numFmtId="0" fontId="4" fillId="7" borderId="5" xfId="1" applyFont="1" applyFill="1" applyBorder="1" applyAlignment="1">
      <alignment horizontal="left" vertical="top"/>
    </xf>
    <xf numFmtId="0" fontId="21" fillId="7" borderId="5" xfId="1" applyFont="1" applyFill="1" applyBorder="1" applyAlignment="1">
      <alignment horizontal="right" vertical="top"/>
    </xf>
    <xf numFmtId="0" fontId="15" fillId="7" borderId="5" xfId="1" applyFont="1" applyFill="1" applyBorder="1" applyAlignment="1">
      <alignment horizontal="left" vertical="top"/>
    </xf>
    <xf numFmtId="0" fontId="8" fillId="7" borderId="14" xfId="1" applyFont="1" applyFill="1" applyBorder="1" applyAlignment="1">
      <alignment horizontal="center" vertical="center"/>
    </xf>
    <xf numFmtId="0" fontId="22" fillId="15" borderId="14" xfId="1" applyFont="1" applyFill="1" applyBorder="1" applyAlignment="1">
      <alignment horizontal="center" vertical="center" wrapText="1"/>
    </xf>
    <xf numFmtId="0" fontId="22" fillId="15" borderId="15" xfId="1" applyFont="1" applyFill="1" applyBorder="1" applyAlignment="1">
      <alignment horizontal="center" vertical="center" wrapText="1"/>
    </xf>
    <xf numFmtId="3" fontId="23" fillId="19" borderId="15" xfId="1" applyNumberFormat="1" applyFont="1" applyFill="1" applyBorder="1" applyAlignment="1">
      <alignment horizontal="center" vertical="center" wrapText="1"/>
    </xf>
    <xf numFmtId="0" fontId="5" fillId="7" borderId="0" xfId="1" applyFont="1" applyFill="1"/>
    <xf numFmtId="0" fontId="8" fillId="20" borderId="19" xfId="1" applyFont="1" applyFill="1" applyBorder="1" applyAlignment="1">
      <alignment horizontal="center" vertical="center"/>
    </xf>
    <xf numFmtId="0" fontId="8" fillId="20" borderId="20" xfId="1" applyFont="1" applyFill="1" applyBorder="1" applyAlignment="1">
      <alignment horizontal="left" vertical="center"/>
    </xf>
    <xf numFmtId="0" fontId="3" fillId="0" borderId="21" xfId="1" applyFont="1" applyBorder="1"/>
    <xf numFmtId="0" fontId="8" fillId="20" borderId="6" xfId="1" applyFont="1" applyFill="1" applyBorder="1" applyAlignment="1">
      <alignment vertical="center"/>
    </xf>
    <xf numFmtId="0" fontId="4" fillId="20" borderId="19" xfId="1" applyFont="1" applyFill="1" applyBorder="1" applyAlignment="1">
      <alignment horizontal="center"/>
    </xf>
    <xf numFmtId="0" fontId="4" fillId="20" borderId="1" xfId="1" applyFont="1" applyFill="1" applyBorder="1" applyAlignment="1">
      <alignment horizontal="center"/>
    </xf>
    <xf numFmtId="0" fontId="4" fillId="20" borderId="22" xfId="1" applyFont="1" applyFill="1" applyBorder="1" applyAlignment="1">
      <alignment horizontal="center"/>
    </xf>
    <xf numFmtId="0" fontId="4" fillId="20" borderId="23" xfId="1" applyFont="1" applyFill="1" applyBorder="1" applyAlignment="1">
      <alignment horizont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3" xfId="1" applyFont="1" applyBorder="1" applyAlignment="1">
      <alignment horizontal="center"/>
    </xf>
    <xf numFmtId="1" fontId="4" fillId="0" borderId="25" xfId="1" applyNumberFormat="1" applyFont="1" applyBorder="1" applyAlignment="1">
      <alignment horizontal="center"/>
    </xf>
    <xf numFmtId="1" fontId="15" fillId="0" borderId="25" xfId="2" applyNumberFormat="1" applyFont="1" applyBorder="1" applyAlignment="1">
      <alignment horizontal="center"/>
    </xf>
    <xf numFmtId="2" fontId="4" fillId="21" borderId="23" xfId="2" applyNumberFormat="1" applyFont="1" applyFill="1" applyBorder="1" applyAlignment="1">
      <alignment horizontal="center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vertical="center" wrapText="1"/>
    </xf>
    <xf numFmtId="0" fontId="8" fillId="22" borderId="26" xfId="1" applyFont="1" applyFill="1" applyBorder="1" applyAlignment="1">
      <alignment vertical="center"/>
    </xf>
    <xf numFmtId="0" fontId="8" fillId="22" borderId="27" xfId="1" applyFont="1" applyFill="1" applyBorder="1" applyAlignment="1">
      <alignment vertical="center"/>
    </xf>
    <xf numFmtId="0" fontId="8" fillId="22" borderId="23" xfId="1" applyFont="1" applyFill="1" applyBorder="1" applyAlignment="1">
      <alignment horizontal="center"/>
    </xf>
    <xf numFmtId="1" fontId="8" fillId="22" borderId="23" xfId="1" applyNumberFormat="1" applyFont="1" applyFill="1" applyBorder="1" applyAlignment="1">
      <alignment horizontal="center"/>
    </xf>
    <xf numFmtId="2" fontId="8" fillId="23" borderId="23" xfId="1" applyNumberFormat="1" applyFont="1" applyFill="1" applyBorder="1" applyAlignment="1">
      <alignment horizontal="center"/>
    </xf>
    <xf numFmtId="0" fontId="4" fillId="20" borderId="23" xfId="1" applyFont="1" applyFill="1" applyBorder="1" applyAlignment="1">
      <alignment horizontal="center" vertical="center"/>
    </xf>
    <xf numFmtId="0" fontId="8" fillId="20" borderId="25" xfId="1" applyFont="1" applyFill="1" applyBorder="1" applyAlignment="1">
      <alignment horizontal="left" vertical="center"/>
    </xf>
    <xf numFmtId="0" fontId="3" fillId="0" borderId="26" xfId="1" applyFont="1" applyBorder="1"/>
    <xf numFmtId="0" fontId="4" fillId="20" borderId="27" xfId="1" applyFont="1" applyFill="1" applyBorder="1" applyAlignment="1">
      <alignment horizontal="left" vertical="center"/>
    </xf>
    <xf numFmtId="0" fontId="4" fillId="20" borderId="25" xfId="1" applyFont="1" applyFill="1" applyBorder="1" applyAlignment="1">
      <alignment horizontal="center"/>
    </xf>
    <xf numFmtId="0" fontId="4" fillId="24" borderId="0" xfId="1" applyFont="1" applyFill="1" applyAlignment="1">
      <alignment horizontal="left" vertical="center" wrapText="1"/>
    </xf>
    <xf numFmtId="0" fontId="4" fillId="24" borderId="27" xfId="1" applyFont="1" applyFill="1" applyBorder="1" applyAlignment="1">
      <alignment vertical="center" wrapText="1"/>
    </xf>
    <xf numFmtId="0" fontId="8" fillId="24" borderId="23" xfId="1" applyFont="1" applyFill="1" applyBorder="1" applyAlignment="1">
      <alignment horizontal="center"/>
    </xf>
    <xf numFmtId="1" fontId="8" fillId="24" borderId="23" xfId="1" applyNumberFormat="1" applyFont="1" applyFill="1" applyBorder="1" applyAlignment="1">
      <alignment horizontal="center"/>
    </xf>
    <xf numFmtId="1" fontId="8" fillId="24" borderId="23" xfId="2" applyNumberFormat="1" applyFont="1" applyFill="1" applyBorder="1" applyAlignment="1">
      <alignment horizontal="center"/>
    </xf>
    <xf numFmtId="2" fontId="8" fillId="21" borderId="23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horizontal="left" vertical="center" wrapText="1"/>
    </xf>
    <xf numFmtId="0" fontId="8" fillId="24" borderId="24" xfId="1" applyFont="1" applyFill="1" applyBorder="1" applyAlignment="1">
      <alignment horizontal="center"/>
    </xf>
    <xf numFmtId="1" fontId="8" fillId="24" borderId="25" xfId="1" applyNumberFormat="1" applyFont="1" applyFill="1" applyBorder="1" applyAlignment="1">
      <alignment horizontal="center"/>
    </xf>
    <xf numFmtId="1" fontId="8" fillId="24" borderId="25" xfId="2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center"/>
    </xf>
    <xf numFmtId="1" fontId="4" fillId="0" borderId="25" xfId="2" applyNumberFormat="1" applyFont="1" applyBorder="1" applyAlignment="1">
      <alignment horizontal="center"/>
    </xf>
    <xf numFmtId="2" fontId="4" fillId="21" borderId="23" xfId="1" applyNumberFormat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1" fontId="4" fillId="0" borderId="29" xfId="2" applyNumberFormat="1" applyFont="1" applyBorder="1" applyAlignment="1">
      <alignment horizontal="center"/>
    </xf>
    <xf numFmtId="0" fontId="4" fillId="0" borderId="27" xfId="1" applyFont="1" applyBorder="1" applyAlignment="1">
      <alignment vertical="center" wrapText="1"/>
    </xf>
    <xf numFmtId="1" fontId="4" fillId="0" borderId="30" xfId="1" applyNumberFormat="1" applyFont="1" applyBorder="1" applyAlignment="1">
      <alignment horizontal="center"/>
    </xf>
    <xf numFmtId="1" fontId="4" fillId="0" borderId="30" xfId="2" applyNumberFormat="1" applyFont="1" applyBorder="1" applyAlignment="1">
      <alignment horizontal="center"/>
    </xf>
    <xf numFmtId="0" fontId="8" fillId="25" borderId="26" xfId="1" applyFont="1" applyFill="1" applyBorder="1" applyAlignment="1">
      <alignment vertical="center"/>
    </xf>
    <xf numFmtId="0" fontId="8" fillId="25" borderId="27" xfId="1" applyFont="1" applyFill="1" applyBorder="1" applyAlignment="1">
      <alignment vertical="center"/>
    </xf>
    <xf numFmtId="0" fontId="8" fillId="25" borderId="23" xfId="1" applyFont="1" applyFill="1" applyBorder="1" applyAlignment="1">
      <alignment horizontal="center"/>
    </xf>
    <xf numFmtId="1" fontId="8" fillId="25" borderId="23" xfId="1" applyNumberFormat="1" applyFont="1" applyFill="1" applyBorder="1" applyAlignment="1">
      <alignment horizontal="center"/>
    </xf>
    <xf numFmtId="0" fontId="4" fillId="20" borderId="27" xfId="1" applyFont="1" applyFill="1" applyBorder="1" applyAlignment="1">
      <alignment vertical="center"/>
    </xf>
    <xf numFmtId="1" fontId="4" fillId="24" borderId="25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vertical="center"/>
    </xf>
    <xf numFmtId="1" fontId="8" fillId="0" borderId="23" xfId="1" applyNumberFormat="1" applyFont="1" applyBorder="1" applyAlignment="1">
      <alignment horizontal="center"/>
    </xf>
    <xf numFmtId="0" fontId="8" fillId="26" borderId="26" xfId="1" applyFont="1" applyFill="1" applyBorder="1" applyAlignment="1">
      <alignment horizontal="left" vertical="center" wrapText="1"/>
    </xf>
    <xf numFmtId="49" fontId="8" fillId="26" borderId="26" xfId="1" applyNumberFormat="1" applyFont="1" applyFill="1" applyBorder="1" applyAlignment="1">
      <alignment vertical="center" wrapText="1"/>
    </xf>
    <xf numFmtId="0" fontId="4" fillId="26" borderId="27" xfId="1" applyFont="1" applyFill="1" applyBorder="1" applyAlignment="1">
      <alignment vertical="center" wrapText="1"/>
    </xf>
    <xf numFmtId="0" fontId="8" fillId="26" borderId="28" xfId="1" applyFont="1" applyFill="1" applyBorder="1" applyAlignment="1">
      <alignment horizontal="center"/>
    </xf>
    <xf numFmtId="1" fontId="8" fillId="26" borderId="28" xfId="1" applyNumberFormat="1" applyFont="1" applyFill="1" applyBorder="1" applyAlignment="1">
      <alignment horizontal="center"/>
    </xf>
    <xf numFmtId="0" fontId="4" fillId="20" borderId="27" xfId="1" applyFont="1" applyFill="1" applyBorder="1" applyAlignment="1">
      <alignment vertical="center" wrapText="1"/>
    </xf>
    <xf numFmtId="0" fontId="8" fillId="0" borderId="23" xfId="1" applyFont="1" applyBorder="1" applyAlignment="1">
      <alignment horizontal="center"/>
    </xf>
    <xf numFmtId="1" fontId="8" fillId="0" borderId="25" xfId="1" applyNumberFormat="1" applyFont="1" applyBorder="1" applyAlignment="1">
      <alignment horizontal="center"/>
    </xf>
    <xf numFmtId="0" fontId="15" fillId="0" borderId="26" xfId="1" applyFont="1" applyBorder="1" applyAlignment="1">
      <alignment horizontal="left" vertical="center" wrapText="1"/>
    </xf>
    <xf numFmtId="0" fontId="4" fillId="24" borderId="23" xfId="1" applyFont="1" applyFill="1" applyBorder="1" applyAlignment="1">
      <alignment horizontal="center"/>
    </xf>
    <xf numFmtId="0" fontId="8" fillId="27" borderId="26" xfId="1" applyFont="1" applyFill="1" applyBorder="1" applyAlignment="1">
      <alignment vertical="center"/>
    </xf>
    <xf numFmtId="0" fontId="8" fillId="27" borderId="27" xfId="1" applyFont="1" applyFill="1" applyBorder="1" applyAlignment="1">
      <alignment vertical="center"/>
    </xf>
    <xf numFmtId="0" fontId="8" fillId="27" borderId="23" xfId="1" applyFont="1" applyFill="1" applyBorder="1" applyAlignment="1">
      <alignment horizontal="center"/>
    </xf>
    <xf numFmtId="1" fontId="8" fillId="27" borderId="23" xfId="1" applyNumberFormat="1" applyFont="1" applyFill="1" applyBorder="1" applyAlignment="1">
      <alignment horizontal="center"/>
    </xf>
    <xf numFmtId="0" fontId="8" fillId="20" borderId="25" xfId="1" applyFont="1" applyFill="1" applyBorder="1" applyAlignment="1">
      <alignment horizontal="left" vertical="center" wrapText="1"/>
    </xf>
    <xf numFmtId="0" fontId="8" fillId="0" borderId="26" xfId="1" applyFont="1" applyBorder="1" applyAlignment="1">
      <alignment vertical="center"/>
    </xf>
    <xf numFmtId="0" fontId="4" fillId="24" borderId="26" xfId="1" applyFont="1" applyFill="1" applyBorder="1" applyAlignment="1">
      <alignment vertical="center" wrapText="1"/>
    </xf>
    <xf numFmtId="0" fontId="8" fillId="28" borderId="26" xfId="1" applyFont="1" applyFill="1" applyBorder="1" applyAlignment="1">
      <alignment vertical="center"/>
    </xf>
    <xf numFmtId="0" fontId="8" fillId="28" borderId="27" xfId="1" applyFont="1" applyFill="1" applyBorder="1" applyAlignment="1">
      <alignment vertical="center"/>
    </xf>
    <xf numFmtId="0" fontId="8" fillId="28" borderId="23" xfId="1" applyFont="1" applyFill="1" applyBorder="1" applyAlignment="1">
      <alignment horizontal="center"/>
    </xf>
    <xf numFmtId="1" fontId="8" fillId="28" borderId="23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horizontal="left" vertical="center"/>
    </xf>
    <xf numFmtId="0" fontId="8" fillId="29" borderId="26" xfId="1" applyFont="1" applyFill="1" applyBorder="1" applyAlignment="1">
      <alignment vertical="center"/>
    </xf>
    <xf numFmtId="0" fontId="8" fillId="29" borderId="27" xfId="1" applyFont="1" applyFill="1" applyBorder="1" applyAlignment="1">
      <alignment vertical="center"/>
    </xf>
    <xf numFmtId="0" fontId="8" fillId="29" borderId="23" xfId="1" applyFont="1" applyFill="1" applyBorder="1" applyAlignment="1">
      <alignment horizontal="center"/>
    </xf>
    <xf numFmtId="1" fontId="8" fillId="29" borderId="23" xfId="1" applyNumberFormat="1" applyFont="1" applyFill="1" applyBorder="1" applyAlignment="1">
      <alignment horizontal="center"/>
    </xf>
    <xf numFmtId="2" fontId="4" fillId="30" borderId="23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8" fillId="23" borderId="26" xfId="1" applyFont="1" applyFill="1" applyBorder="1" applyAlignment="1">
      <alignment vertical="center"/>
    </xf>
    <xf numFmtId="0" fontId="8" fillId="23" borderId="27" xfId="1" applyFont="1" applyFill="1" applyBorder="1" applyAlignment="1">
      <alignment vertical="center"/>
    </xf>
    <xf numFmtId="0" fontId="8" fillId="23" borderId="23" xfId="1" applyFont="1" applyFill="1" applyBorder="1" applyAlignment="1">
      <alignment horizontal="center"/>
    </xf>
    <xf numFmtId="1" fontId="8" fillId="23" borderId="25" xfId="1" applyNumberFormat="1" applyFont="1" applyFill="1" applyBorder="1" applyAlignment="1">
      <alignment horizontal="center"/>
    </xf>
    <xf numFmtId="0" fontId="8" fillId="31" borderId="26" xfId="1" applyFont="1" applyFill="1" applyBorder="1" applyAlignment="1">
      <alignment vertical="center"/>
    </xf>
    <xf numFmtId="0" fontId="8" fillId="31" borderId="27" xfId="1" applyFont="1" applyFill="1" applyBorder="1" applyAlignment="1">
      <alignment vertical="center"/>
    </xf>
    <xf numFmtId="1" fontId="8" fillId="31" borderId="23" xfId="1" applyNumberFormat="1" applyFont="1" applyFill="1" applyBorder="1" applyAlignment="1">
      <alignment horizontal="center"/>
    </xf>
    <xf numFmtId="2" fontId="4" fillId="0" borderId="23" xfId="1" applyNumberFormat="1" applyFont="1" applyBorder="1" applyAlignment="1">
      <alignment horizontal="center"/>
    </xf>
    <xf numFmtId="0" fontId="8" fillId="32" borderId="26" xfId="1" applyFont="1" applyFill="1" applyBorder="1" applyAlignment="1">
      <alignment vertical="center"/>
    </xf>
    <xf numFmtId="0" fontId="8" fillId="32" borderId="27" xfId="1" applyFont="1" applyFill="1" applyBorder="1" applyAlignment="1">
      <alignment vertical="center"/>
    </xf>
    <xf numFmtId="0" fontId="8" fillId="32" borderId="23" xfId="1" applyFont="1" applyFill="1" applyBorder="1" applyAlignment="1">
      <alignment horizontal="center"/>
    </xf>
    <xf numFmtId="1" fontId="8" fillId="32" borderId="23" xfId="1" applyNumberFormat="1" applyFont="1" applyFill="1" applyBorder="1" applyAlignment="1">
      <alignment horizontal="center"/>
    </xf>
    <xf numFmtId="0" fontId="4" fillId="20" borderId="28" xfId="1" applyFont="1" applyFill="1" applyBorder="1" applyAlignment="1">
      <alignment horizontal="center"/>
    </xf>
    <xf numFmtId="0" fontId="4" fillId="20" borderId="29" xfId="1" applyFont="1" applyFill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4" fillId="0" borderId="31" xfId="1" applyFont="1" applyBorder="1" applyAlignment="1">
      <alignment vertical="center" wrapText="1"/>
    </xf>
    <xf numFmtId="0" fontId="4" fillId="0" borderId="32" xfId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/>
    </xf>
    <xf numFmtId="0" fontId="4" fillId="0" borderId="30" xfId="1" applyFont="1" applyBorder="1" applyAlignment="1">
      <alignment horizontal="center" vertical="center"/>
    </xf>
    <xf numFmtId="0" fontId="8" fillId="28" borderId="15" xfId="1" applyFont="1" applyFill="1" applyBorder="1" applyAlignment="1">
      <alignment horizontal="left" vertical="center"/>
    </xf>
    <xf numFmtId="0" fontId="3" fillId="10" borderId="18" xfId="1" applyFont="1" applyFill="1" applyBorder="1"/>
    <xf numFmtId="0" fontId="3" fillId="10" borderId="16" xfId="1" applyFont="1" applyFill="1" applyBorder="1"/>
    <xf numFmtId="0" fontId="8" fillId="28" borderId="14" xfId="1" applyFont="1" applyFill="1" applyBorder="1" applyAlignment="1">
      <alignment horizontal="center"/>
    </xf>
    <xf numFmtId="1" fontId="8" fillId="28" borderId="15" xfId="1" applyNumberFormat="1" applyFont="1" applyFill="1" applyBorder="1" applyAlignment="1">
      <alignment horizontal="center"/>
    </xf>
    <xf numFmtId="1" fontId="4" fillId="10" borderId="29" xfId="1" applyNumberFormat="1" applyFont="1" applyFill="1" applyBorder="1" applyAlignment="1">
      <alignment horizontal="center"/>
    </xf>
    <xf numFmtId="1" fontId="8" fillId="28" borderId="22" xfId="1" applyNumberFormat="1" applyFont="1" applyFill="1" applyBorder="1" applyAlignment="1">
      <alignment horizontal="center"/>
    </xf>
    <xf numFmtId="1" fontId="8" fillId="0" borderId="25" xfId="2" applyNumberFormat="1" applyFont="1" applyBorder="1" applyAlignment="1">
      <alignment horizontal="center"/>
    </xf>
    <xf numFmtId="0" fontId="4" fillId="6" borderId="26" xfId="1" applyFont="1" applyFill="1" applyBorder="1" applyAlignment="1">
      <alignment vertical="center" wrapText="1"/>
    </xf>
    <xf numFmtId="0" fontId="24" fillId="7" borderId="0" xfId="2" applyFont="1" applyFill="1"/>
    <xf numFmtId="0" fontId="8" fillId="27" borderId="24" xfId="1" applyFont="1" applyFill="1" applyBorder="1" applyAlignment="1">
      <alignment horizontal="center"/>
    </xf>
    <xf numFmtId="1" fontId="8" fillId="27" borderId="24" xfId="1" applyNumberFormat="1" applyFont="1" applyFill="1" applyBorder="1" applyAlignment="1">
      <alignment horizontal="center"/>
    </xf>
    <xf numFmtId="1" fontId="4" fillId="20" borderId="25" xfId="1" applyNumberFormat="1" applyFont="1" applyFill="1" applyBorder="1" applyAlignment="1">
      <alignment horizontal="center"/>
    </xf>
    <xf numFmtId="1" fontId="4" fillId="20" borderId="23" xfId="1" applyNumberFormat="1" applyFont="1" applyFill="1" applyBorder="1" applyAlignment="1">
      <alignment horizontal="center"/>
    </xf>
    <xf numFmtId="0" fontId="8" fillId="33" borderId="26" xfId="1" applyFont="1" applyFill="1" applyBorder="1" applyAlignment="1">
      <alignment vertical="center"/>
    </xf>
    <xf numFmtId="0" fontId="8" fillId="33" borderId="27" xfId="1" applyFont="1" applyFill="1" applyBorder="1" applyAlignment="1">
      <alignment vertical="center"/>
    </xf>
    <xf numFmtId="0" fontId="8" fillId="33" borderId="23" xfId="1" applyFont="1" applyFill="1" applyBorder="1" applyAlignment="1">
      <alignment horizontal="center"/>
    </xf>
    <xf numFmtId="1" fontId="8" fillId="33" borderId="23" xfId="1" applyNumberFormat="1" applyFont="1" applyFill="1" applyBorder="1" applyAlignment="1">
      <alignment horizontal="center"/>
    </xf>
    <xf numFmtId="2" fontId="4" fillId="23" borderId="23" xfId="1" applyNumberFormat="1" applyFont="1" applyFill="1" applyBorder="1" applyAlignment="1">
      <alignment horizontal="center"/>
    </xf>
    <xf numFmtId="0" fontId="4" fillId="34" borderId="23" xfId="1" applyFont="1" applyFill="1" applyBorder="1" applyAlignment="1">
      <alignment horizontal="center" vertical="center"/>
    </xf>
    <xf numFmtId="0" fontId="4" fillId="34" borderId="23" xfId="1" applyFont="1" applyFill="1" applyBorder="1" applyAlignment="1">
      <alignment horizontal="center"/>
    </xf>
    <xf numFmtId="0" fontId="4" fillId="34" borderId="25" xfId="1" applyFont="1" applyFill="1" applyBorder="1" applyAlignment="1">
      <alignment horizontal="center"/>
    </xf>
    <xf numFmtId="1" fontId="4" fillId="34" borderId="25" xfId="1" applyNumberFormat="1" applyFont="1" applyFill="1" applyBorder="1" applyAlignment="1">
      <alignment horizontal="center"/>
    </xf>
    <xf numFmtId="0" fontId="4" fillId="34" borderId="25" xfId="2" applyFont="1" applyFill="1" applyBorder="1" applyAlignment="1">
      <alignment horizontal="center"/>
    </xf>
    <xf numFmtId="1" fontId="8" fillId="27" borderId="28" xfId="1" applyNumberFormat="1" applyFont="1" applyFill="1" applyBorder="1" applyAlignment="1">
      <alignment horizontal="center"/>
    </xf>
    <xf numFmtId="1" fontId="8" fillId="27" borderId="32" xfId="1" applyNumberFormat="1" applyFont="1" applyFill="1" applyBorder="1" applyAlignment="1">
      <alignment horizontal="center"/>
    </xf>
    <xf numFmtId="2" fontId="8" fillId="23" borderId="32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35" borderId="34" xfId="1" applyFont="1" applyFill="1" applyBorder="1" applyAlignment="1">
      <alignment horizontal="center" vertical="center"/>
    </xf>
    <xf numFmtId="0" fontId="3" fillId="0" borderId="35" xfId="1" applyFont="1" applyBorder="1"/>
    <xf numFmtId="0" fontId="3" fillId="0" borderId="36" xfId="1" applyFont="1" applyBorder="1"/>
    <xf numFmtId="1" fontId="8" fillId="35" borderId="37" xfId="1" applyNumberFormat="1" applyFont="1" applyFill="1" applyBorder="1" applyAlignment="1">
      <alignment horizontal="center"/>
    </xf>
    <xf numFmtId="1" fontId="8" fillId="35" borderId="38" xfId="1" applyNumberFormat="1" applyFont="1" applyFill="1" applyBorder="1" applyAlignment="1">
      <alignment horizontal="center"/>
    </xf>
    <xf numFmtId="2" fontId="8" fillId="35" borderId="38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36" borderId="0" xfId="2" applyFont="1" applyFill="1"/>
    <xf numFmtId="0" fontId="24" fillId="36" borderId="0" xfId="2" applyFont="1" applyFill="1"/>
    <xf numFmtId="0" fontId="25" fillId="0" borderId="0" xfId="1" applyFont="1"/>
  </cellXfs>
  <cellStyles count="3">
    <cellStyle name="Normal" xfId="0" builtinId="0"/>
    <cellStyle name="Normal 4 2" xfId="1"/>
    <cellStyle name="Normal 4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999"/>
  <sheetViews>
    <sheetView tabSelected="1" zoomScale="70" zoomScaleNormal="70" workbookViewId="0">
      <pane xSplit="3" ySplit="4" topLeftCell="D5" activePane="bottomRight" state="frozen"/>
      <selection activeCell="J10" sqref="J10:J18"/>
      <selection pane="topRight" activeCell="J10" sqref="J10:J18"/>
      <selection pane="bottomLeft" activeCell="J10" sqref="J10:J18"/>
      <selection pane="bottomRight" activeCell="J10" sqref="J10:J18"/>
    </sheetView>
  </sheetViews>
  <sheetFormatPr defaultColWidth="12.625" defaultRowHeight="15" customHeight="1" x14ac:dyDescent="0.4"/>
  <cols>
    <col min="1" max="1" width="9.75" style="10" customWidth="1"/>
    <col min="2" max="2" width="13.75" style="10" customWidth="1"/>
    <col min="3" max="3" width="22.875" style="10" customWidth="1"/>
    <col min="4" max="4" width="11.5" style="10" customWidth="1"/>
    <col min="5" max="5" width="30.375" style="10" customWidth="1"/>
    <col min="6" max="6" width="16" style="10" customWidth="1"/>
    <col min="7" max="7" width="17.125" style="10" customWidth="1"/>
    <col min="8" max="8" width="16.375" style="10" bestFit="1" customWidth="1"/>
    <col min="9" max="9" width="26.125" style="10" customWidth="1"/>
    <col min="10" max="10" width="45.375" style="10" customWidth="1"/>
    <col min="11" max="11" width="17" style="10" customWidth="1"/>
    <col min="12" max="36" width="9" style="10" customWidth="1"/>
    <col min="37" max="16384" width="12.625" style="10"/>
  </cols>
  <sheetData>
    <row r="1" spans="1:36" ht="26.25" customHeight="1" x14ac:dyDescent="0.4">
      <c r="A1" s="1" t="s">
        <v>0</v>
      </c>
      <c r="B1" s="2"/>
      <c r="C1" s="3" t="s">
        <v>1</v>
      </c>
      <c r="D1" s="4"/>
      <c r="E1" s="4"/>
      <c r="F1" s="5"/>
      <c r="G1" s="2" t="s">
        <v>2</v>
      </c>
      <c r="H1" s="6"/>
      <c r="I1" s="7"/>
      <c r="J1" s="7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24" customHeight="1" x14ac:dyDescent="0.4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48" x14ac:dyDescent="0.55000000000000004">
      <c r="A4" s="21" t="s">
        <v>11</v>
      </c>
      <c r="B4" s="22" t="s">
        <v>12</v>
      </c>
      <c r="C4" s="23"/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5" t="s">
        <v>18</v>
      </c>
      <c r="J4" s="25" t="s">
        <v>19</v>
      </c>
      <c r="K4" s="9"/>
      <c r="L4" s="26" t="s">
        <v>20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23.25" customHeight="1" x14ac:dyDescent="0.4">
      <c r="A5" s="27">
        <v>1</v>
      </c>
      <c r="B5" s="28" t="s">
        <v>21</v>
      </c>
      <c r="C5" s="29"/>
      <c r="D5" s="30">
        <v>250</v>
      </c>
      <c r="E5" s="31">
        <v>323</v>
      </c>
      <c r="F5" s="32">
        <f t="shared" ref="F5:F19" si="0">IFERROR(ROUND((E5/D5)*100,2),0)</f>
        <v>129.19999999999999</v>
      </c>
      <c r="G5" s="33">
        <f>IF(F5=0,0,IF(F5="N/A",1,IF(F5&lt;=L$13,1,IF(F5=M$13,2,IF(F5&lt;M$13,(((F5-L$13)/O$11)+1),IF(F5=N$13,3,IF(F5&lt;N$13,(((F5-M$13)/O$11)+2),IF(F5=O$13,4,IF(F5&lt;O$13,(((F5-N$13)/O$11)+3),IF(F5&gt;=P$13,5,IF(F5&lt;P$13,(((F5-O$13)/O$11)+4),0)))))))))))</f>
        <v>5</v>
      </c>
      <c r="H5" s="34" t="str">
        <f>IF(G5=5,"ü","û")</f>
        <v>ü</v>
      </c>
      <c r="I5" s="35">
        <v>100</v>
      </c>
      <c r="J5" s="36" t="s">
        <v>22</v>
      </c>
      <c r="K5" s="37"/>
      <c r="L5" s="9" t="s">
        <v>23</v>
      </c>
      <c r="M5" s="9"/>
      <c r="N5" s="9"/>
      <c r="O5" s="38">
        <v>100</v>
      </c>
      <c r="P5" s="9"/>
      <c r="Q5" s="9"/>
      <c r="R5" s="3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23.25" customHeight="1" x14ac:dyDescent="0.55000000000000004">
      <c r="A6" s="40">
        <v>2</v>
      </c>
      <c r="B6" s="41" t="s">
        <v>24</v>
      </c>
      <c r="C6" s="42"/>
      <c r="D6" s="43">
        <v>380</v>
      </c>
      <c r="E6" s="44">
        <v>66</v>
      </c>
      <c r="F6" s="32">
        <f t="shared" si="0"/>
        <v>17.37</v>
      </c>
      <c r="G6" s="33">
        <f t="shared" ref="G6:G19" si="1">IF(F6=0,0,IF(F6="N/A",1,IF(F6&lt;=L$13,1,IF(F6=M$13,2,IF(F6&lt;M$13,(((F6-L$13)/O$11)+1),IF(F6=N$13,3,IF(F6&lt;N$13,(((F6-M$13)/O$11)+2),IF(F6=O$13,4,IF(F6&lt;O$13,(((F6-N$13)/O$11)+3),IF(F6&gt;=P$13,5,IF(F6&lt;P$13,(((F6-O$13)/O$11)+4),0)))))))))))</f>
        <v>1</v>
      </c>
      <c r="H6" s="45" t="str">
        <f t="shared" ref="H6:H19" si="2">IF(G6=5,"ü","û")</f>
        <v>û</v>
      </c>
      <c r="I6" s="46">
        <v>16.579999999999998</v>
      </c>
      <c r="J6" s="36" t="s">
        <v>22</v>
      </c>
      <c r="K6" s="47"/>
      <c r="L6" s="48" t="s">
        <v>25</v>
      </c>
      <c r="M6" s="49" t="s">
        <v>26</v>
      </c>
      <c r="N6" s="49" t="s">
        <v>27</v>
      </c>
      <c r="O6" s="49" t="s">
        <v>28</v>
      </c>
      <c r="P6" s="49" t="s">
        <v>29</v>
      </c>
      <c r="Q6" s="9"/>
      <c r="R6" s="3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4" x14ac:dyDescent="0.4">
      <c r="A7" s="50">
        <v>3</v>
      </c>
      <c r="B7" s="41" t="s">
        <v>30</v>
      </c>
      <c r="C7" s="42"/>
      <c r="D7" s="43">
        <v>420</v>
      </c>
      <c r="E7" s="44">
        <v>149</v>
      </c>
      <c r="F7" s="32">
        <f t="shared" si="0"/>
        <v>35.479999999999997</v>
      </c>
      <c r="G7" s="33">
        <f t="shared" si="1"/>
        <v>1.7739999999999998</v>
      </c>
      <c r="H7" s="45" t="str">
        <f t="shared" si="2"/>
        <v>û</v>
      </c>
      <c r="I7" s="46">
        <v>35.479999999999997</v>
      </c>
      <c r="J7" s="36" t="s">
        <v>22</v>
      </c>
      <c r="K7" s="47"/>
      <c r="L7" s="51">
        <v>3900</v>
      </c>
      <c r="M7" s="52">
        <v>4000</v>
      </c>
      <c r="N7" s="52">
        <v>4100</v>
      </c>
      <c r="O7" s="52">
        <v>4200</v>
      </c>
      <c r="P7" s="52">
        <v>4300</v>
      </c>
      <c r="Q7" s="9"/>
      <c r="R7" s="3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23.25" customHeight="1" x14ac:dyDescent="0.55000000000000004">
      <c r="A8" s="40">
        <v>4</v>
      </c>
      <c r="B8" s="53" t="s">
        <v>31</v>
      </c>
      <c r="C8" s="42"/>
      <c r="D8" s="43">
        <v>733</v>
      </c>
      <c r="E8" s="31">
        <v>31</v>
      </c>
      <c r="F8" s="32">
        <f t="shared" si="0"/>
        <v>4.2300000000000004</v>
      </c>
      <c r="G8" s="33">
        <f t="shared" si="1"/>
        <v>1</v>
      </c>
      <c r="H8" s="45" t="str">
        <f t="shared" si="2"/>
        <v>û</v>
      </c>
      <c r="I8" s="46">
        <v>4.2300000000000004</v>
      </c>
      <c r="J8" s="36" t="s">
        <v>22</v>
      </c>
      <c r="K8" s="37"/>
      <c r="L8" s="9"/>
      <c r="M8" s="9"/>
      <c r="N8" s="9"/>
      <c r="O8" s="9"/>
      <c r="P8" s="9"/>
      <c r="Q8" s="9"/>
      <c r="R8" s="3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48" x14ac:dyDescent="0.4">
      <c r="A9" s="50">
        <v>5</v>
      </c>
      <c r="B9" s="53" t="s">
        <v>32</v>
      </c>
      <c r="C9" s="42"/>
      <c r="D9" s="43">
        <v>195</v>
      </c>
      <c r="E9" s="31">
        <v>2</v>
      </c>
      <c r="F9" s="32">
        <f t="shared" si="0"/>
        <v>1.03</v>
      </c>
      <c r="G9" s="33">
        <f t="shared" si="1"/>
        <v>1</v>
      </c>
      <c r="H9" s="45" t="str">
        <f t="shared" si="2"/>
        <v>û</v>
      </c>
      <c r="I9" s="46">
        <v>1.03</v>
      </c>
      <c r="J9" s="44" t="s">
        <v>33</v>
      </c>
      <c r="K9" s="37"/>
      <c r="L9" s="9"/>
      <c r="M9" s="9"/>
      <c r="N9" s="9"/>
      <c r="O9" s="9"/>
      <c r="P9" s="9"/>
      <c r="Q9" s="9"/>
      <c r="R9" s="3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23.25" customHeight="1" x14ac:dyDescent="0.55000000000000004">
      <c r="A10" s="40">
        <v>6</v>
      </c>
      <c r="B10" s="53" t="s">
        <v>34</v>
      </c>
      <c r="C10" s="42"/>
      <c r="D10" s="43">
        <v>210</v>
      </c>
      <c r="E10" s="31">
        <v>0</v>
      </c>
      <c r="F10" s="32">
        <f t="shared" si="0"/>
        <v>0</v>
      </c>
      <c r="G10" s="33">
        <f t="shared" si="1"/>
        <v>0</v>
      </c>
      <c r="H10" s="45" t="str">
        <f t="shared" si="2"/>
        <v>û</v>
      </c>
      <c r="I10" s="46" t="s">
        <v>35</v>
      </c>
      <c r="J10" s="44" t="s">
        <v>22</v>
      </c>
      <c r="K10" s="37"/>
      <c r="L10" s="26" t="s">
        <v>36</v>
      </c>
      <c r="M10" s="9"/>
      <c r="N10" s="9"/>
      <c r="O10" s="9"/>
      <c r="P10" s="9"/>
      <c r="Q10" s="9"/>
      <c r="R10" s="3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24" x14ac:dyDescent="0.4">
      <c r="A11" s="50">
        <v>7</v>
      </c>
      <c r="B11" s="53" t="s">
        <v>37</v>
      </c>
      <c r="C11" s="42"/>
      <c r="D11" s="43">
        <v>123</v>
      </c>
      <c r="E11" s="31">
        <v>80</v>
      </c>
      <c r="F11" s="32">
        <f t="shared" si="0"/>
        <v>65.040000000000006</v>
      </c>
      <c r="G11" s="33">
        <f t="shared" si="1"/>
        <v>3.2520000000000002</v>
      </c>
      <c r="H11" s="45" t="str">
        <f t="shared" si="2"/>
        <v>û</v>
      </c>
      <c r="I11" s="46">
        <v>63.41</v>
      </c>
      <c r="J11" s="44" t="s">
        <v>22</v>
      </c>
      <c r="K11" s="37"/>
      <c r="L11" s="9" t="s">
        <v>23</v>
      </c>
      <c r="M11" s="9"/>
      <c r="N11" s="9"/>
      <c r="O11" s="39">
        <v>20</v>
      </c>
      <c r="P11" s="9"/>
      <c r="Q11" s="9"/>
      <c r="R11" s="3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23.25" customHeight="1" x14ac:dyDescent="0.55000000000000004">
      <c r="A12" s="40">
        <v>8</v>
      </c>
      <c r="B12" s="53" t="s">
        <v>38</v>
      </c>
      <c r="C12" s="42"/>
      <c r="D12" s="43">
        <v>85</v>
      </c>
      <c r="E12" s="31">
        <v>0</v>
      </c>
      <c r="F12" s="32">
        <f t="shared" si="0"/>
        <v>0</v>
      </c>
      <c r="G12" s="33">
        <f t="shared" si="1"/>
        <v>0</v>
      </c>
      <c r="H12" s="45" t="str">
        <f t="shared" si="2"/>
        <v>û</v>
      </c>
      <c r="I12" s="46">
        <v>0</v>
      </c>
      <c r="J12" s="44" t="s">
        <v>22</v>
      </c>
      <c r="K12" s="37"/>
      <c r="L12" s="49" t="s">
        <v>25</v>
      </c>
      <c r="M12" s="49" t="s">
        <v>26</v>
      </c>
      <c r="N12" s="49" t="s">
        <v>27</v>
      </c>
      <c r="O12" s="49" t="s">
        <v>28</v>
      </c>
      <c r="P12" s="49" t="s">
        <v>29</v>
      </c>
      <c r="Q12" s="9"/>
      <c r="R12" s="3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23.25" customHeight="1" x14ac:dyDescent="0.4">
      <c r="A13" s="50">
        <v>9</v>
      </c>
      <c r="B13" s="53" t="s">
        <v>39</v>
      </c>
      <c r="C13" s="42"/>
      <c r="D13" s="43">
        <v>105</v>
      </c>
      <c r="E13" s="31">
        <v>0</v>
      </c>
      <c r="F13" s="32">
        <f t="shared" si="0"/>
        <v>0</v>
      </c>
      <c r="G13" s="33">
        <f t="shared" si="1"/>
        <v>0</v>
      </c>
      <c r="H13" s="45" t="str">
        <f t="shared" si="2"/>
        <v>û</v>
      </c>
      <c r="I13" s="46">
        <v>0</v>
      </c>
      <c r="J13" s="44" t="s">
        <v>22</v>
      </c>
      <c r="K13" s="37"/>
      <c r="L13" s="54">
        <v>20</v>
      </c>
      <c r="M13" s="54">
        <v>40</v>
      </c>
      <c r="N13" s="54">
        <v>60</v>
      </c>
      <c r="O13" s="54">
        <v>80</v>
      </c>
      <c r="P13" s="54">
        <v>100</v>
      </c>
      <c r="Q13" s="9"/>
      <c r="R13" s="3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23.25" customHeight="1" x14ac:dyDescent="0.55000000000000004">
      <c r="A14" s="40">
        <v>10</v>
      </c>
      <c r="B14" s="53" t="s">
        <v>40</v>
      </c>
      <c r="C14" s="42"/>
      <c r="D14" s="43">
        <v>460</v>
      </c>
      <c r="E14" s="31">
        <v>591</v>
      </c>
      <c r="F14" s="32">
        <f t="shared" si="0"/>
        <v>128.47999999999999</v>
      </c>
      <c r="G14" s="33">
        <f t="shared" si="1"/>
        <v>5</v>
      </c>
      <c r="H14" s="45" t="str">
        <f t="shared" si="2"/>
        <v>ü</v>
      </c>
      <c r="I14" s="46">
        <v>128.47999999999999</v>
      </c>
      <c r="J14" s="44" t="s">
        <v>22</v>
      </c>
      <c r="K14" s="37"/>
      <c r="L14" s="9"/>
      <c r="M14" s="9"/>
      <c r="N14" s="9"/>
      <c r="O14" s="9"/>
      <c r="P14" s="9"/>
      <c r="Q14" s="9"/>
      <c r="R14" s="3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23.25" customHeight="1" x14ac:dyDescent="0.4">
      <c r="A15" s="50">
        <v>11</v>
      </c>
      <c r="B15" s="53" t="s">
        <v>41</v>
      </c>
      <c r="C15" s="42"/>
      <c r="D15" s="43">
        <v>39</v>
      </c>
      <c r="E15" s="31">
        <v>0</v>
      </c>
      <c r="F15" s="32">
        <f t="shared" si="0"/>
        <v>0</v>
      </c>
      <c r="G15" s="33">
        <f t="shared" si="1"/>
        <v>0</v>
      </c>
      <c r="H15" s="45" t="str">
        <f t="shared" si="2"/>
        <v>û</v>
      </c>
      <c r="I15" s="46">
        <v>0</v>
      </c>
      <c r="J15" s="44" t="s">
        <v>22</v>
      </c>
      <c r="K15" s="37"/>
      <c r="L15" s="9"/>
      <c r="M15" s="9"/>
      <c r="N15" s="9"/>
      <c r="O15" s="9"/>
      <c r="P15" s="9"/>
      <c r="Q15" s="9"/>
      <c r="R15" s="3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23.25" customHeight="1" x14ac:dyDescent="0.55000000000000004">
      <c r="A16" s="40">
        <v>12</v>
      </c>
      <c r="B16" s="53" t="s">
        <v>42</v>
      </c>
      <c r="C16" s="42"/>
      <c r="D16" s="43">
        <v>433</v>
      </c>
      <c r="E16" s="31">
        <v>409</v>
      </c>
      <c r="F16" s="32">
        <f t="shared" si="0"/>
        <v>94.46</v>
      </c>
      <c r="G16" s="33">
        <f t="shared" si="1"/>
        <v>4.7229999999999999</v>
      </c>
      <c r="H16" s="45" t="str">
        <f t="shared" si="2"/>
        <v>û</v>
      </c>
      <c r="I16" s="46">
        <v>94.46</v>
      </c>
      <c r="J16" s="44" t="s">
        <v>22</v>
      </c>
      <c r="K16" s="37"/>
      <c r="L16" s="9"/>
      <c r="M16" s="9"/>
      <c r="N16" s="9"/>
      <c r="O16" s="9"/>
      <c r="P16" s="9"/>
      <c r="Q16" s="9"/>
      <c r="R16" s="3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7" ht="23.25" customHeight="1" x14ac:dyDescent="0.4">
      <c r="A17" s="50">
        <v>13</v>
      </c>
      <c r="B17" s="53" t="s">
        <v>43</v>
      </c>
      <c r="C17" s="42"/>
      <c r="D17" s="43">
        <v>427</v>
      </c>
      <c r="E17" s="31">
        <v>50</v>
      </c>
      <c r="F17" s="32">
        <f t="shared" si="0"/>
        <v>11.71</v>
      </c>
      <c r="G17" s="33">
        <f t="shared" si="1"/>
        <v>1</v>
      </c>
      <c r="H17" s="45" t="str">
        <f t="shared" si="2"/>
        <v>û</v>
      </c>
      <c r="I17" s="46">
        <v>5.85</v>
      </c>
      <c r="J17" s="44" t="s">
        <v>22</v>
      </c>
      <c r="K17" s="37"/>
      <c r="L17" s="9"/>
      <c r="M17" s="9"/>
      <c r="N17" s="9"/>
      <c r="O17" s="9"/>
      <c r="P17" s="9"/>
      <c r="Q17" s="9"/>
      <c r="R17" s="3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 ht="23.25" customHeight="1" x14ac:dyDescent="0.55000000000000004">
      <c r="A18" s="40">
        <v>14</v>
      </c>
      <c r="B18" s="53" t="s">
        <v>44</v>
      </c>
      <c r="C18" s="42"/>
      <c r="D18" s="43">
        <v>440</v>
      </c>
      <c r="E18" s="31">
        <v>421</v>
      </c>
      <c r="F18" s="32">
        <f t="shared" si="0"/>
        <v>95.68</v>
      </c>
      <c r="G18" s="33">
        <f t="shared" si="1"/>
        <v>4.7840000000000007</v>
      </c>
      <c r="H18" s="45" t="str">
        <f t="shared" si="2"/>
        <v>û</v>
      </c>
      <c r="I18" s="46">
        <v>95.68</v>
      </c>
      <c r="J18" s="44" t="s">
        <v>22</v>
      </c>
      <c r="K18" s="37"/>
      <c r="L18" s="9"/>
      <c r="M18" s="9"/>
      <c r="N18" s="9"/>
      <c r="O18" s="9"/>
      <c r="P18" s="9"/>
      <c r="Q18" s="9"/>
      <c r="R18" s="3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7" ht="24" customHeight="1" x14ac:dyDescent="0.4">
      <c r="A19" s="55" t="s">
        <v>20</v>
      </c>
      <c r="B19" s="56"/>
      <c r="C19" s="57"/>
      <c r="D19" s="58">
        <v>4300</v>
      </c>
      <c r="E19" s="59">
        <f>SUM(E5:E18)</f>
        <v>2122</v>
      </c>
      <c r="F19" s="60">
        <f t="shared" si="0"/>
        <v>49.35</v>
      </c>
      <c r="G19" s="61">
        <f t="shared" si="1"/>
        <v>2.4675000000000002</v>
      </c>
      <c r="H19" s="62" t="str">
        <f t="shared" si="2"/>
        <v>û</v>
      </c>
      <c r="I19" s="63"/>
      <c r="J19" s="6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7" ht="24" customHeight="1" x14ac:dyDescent="0.55000000000000004">
      <c r="A20" s="64" t="s">
        <v>45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7" ht="39.75" customHeight="1" x14ac:dyDescent="0.4">
      <c r="A21" s="65" t="s">
        <v>46</v>
      </c>
      <c r="B21" s="65"/>
      <c r="C21" s="66" t="s">
        <v>47</v>
      </c>
      <c r="D21" s="66"/>
      <c r="E21" s="66"/>
      <c r="F21" s="67" t="s">
        <v>2</v>
      </c>
      <c r="G21" s="67" t="s">
        <v>48</v>
      </c>
      <c r="H21" s="67" t="s">
        <v>17</v>
      </c>
      <c r="I21" s="68" t="s">
        <v>18</v>
      </c>
      <c r="J21" s="69" t="s">
        <v>19</v>
      </c>
      <c r="K21" s="7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7" ht="37.5" customHeight="1" x14ac:dyDescent="0.4">
      <c r="A22" s="65"/>
      <c r="B22" s="65"/>
      <c r="C22" s="66"/>
      <c r="D22" s="66"/>
      <c r="E22" s="66"/>
      <c r="F22" s="71">
        <v>2</v>
      </c>
      <c r="G22" s="72">
        <v>2</v>
      </c>
      <c r="H22" s="73" t="str">
        <f>IF(G22=5,"ü","û")</f>
        <v>û</v>
      </c>
      <c r="I22" s="74">
        <v>2</v>
      </c>
      <c r="J22" s="31" t="s">
        <v>49</v>
      </c>
      <c r="K22" s="7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7" ht="24" customHeight="1" x14ac:dyDescent="0.4">
      <c r="A23" s="7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7" ht="24" customHeight="1" x14ac:dyDescent="0.4">
      <c r="A24" s="7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7" s="77" customFormat="1" ht="24" customHeight="1" x14ac:dyDescent="0.75">
      <c r="A25" s="75" t="s">
        <v>50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</row>
    <row r="26" spans="1:37" ht="24" customHeight="1" x14ac:dyDescent="0.4">
      <c r="A26" s="70" t="str">
        <f>A4</f>
        <v>ลำดับ</v>
      </c>
      <c r="B26" s="9" t="str">
        <f>B4</f>
        <v>หน่วยงาน</v>
      </c>
      <c r="C26" s="9" t="e">
        <f>#REF!</f>
        <v>#REF!</v>
      </c>
      <c r="D26" s="9" t="str">
        <f>D4</f>
        <v>เป้าหมาย</v>
      </c>
      <c r="E26" s="78" t="s">
        <v>51</v>
      </c>
      <c r="F26" s="9" t="s">
        <v>52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7" ht="24" customHeight="1" x14ac:dyDescent="0.4">
      <c r="A27" s="70">
        <f t="shared" ref="A27:F41" si="3">A5</f>
        <v>1</v>
      </c>
      <c r="B27" s="9" t="s">
        <v>53</v>
      </c>
      <c r="C27" s="9">
        <f t="shared" si="3"/>
        <v>0</v>
      </c>
      <c r="D27" s="9">
        <f t="shared" si="3"/>
        <v>250</v>
      </c>
      <c r="E27" s="9">
        <f t="shared" si="3"/>
        <v>323</v>
      </c>
      <c r="F27" s="9">
        <f t="shared" si="3"/>
        <v>129.19999999999999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7" ht="24" customHeight="1" x14ac:dyDescent="0.4">
      <c r="A28" s="70">
        <f t="shared" si="3"/>
        <v>2</v>
      </c>
      <c r="B28" s="9" t="s">
        <v>54</v>
      </c>
      <c r="C28" s="9">
        <f t="shared" si="3"/>
        <v>0</v>
      </c>
      <c r="D28" s="9">
        <f t="shared" si="3"/>
        <v>380</v>
      </c>
      <c r="E28" s="9">
        <f t="shared" si="3"/>
        <v>66</v>
      </c>
      <c r="F28" s="9">
        <f t="shared" si="3"/>
        <v>17.37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7" ht="24" customHeight="1" x14ac:dyDescent="0.4">
      <c r="A29" s="70">
        <f t="shared" si="3"/>
        <v>3</v>
      </c>
      <c r="B29" s="9" t="s">
        <v>55</v>
      </c>
      <c r="C29" s="9">
        <f t="shared" si="3"/>
        <v>0</v>
      </c>
      <c r="D29" s="9">
        <f t="shared" si="3"/>
        <v>420</v>
      </c>
      <c r="E29" s="9">
        <f t="shared" si="3"/>
        <v>149</v>
      </c>
      <c r="F29" s="9">
        <f t="shared" si="3"/>
        <v>35.479999999999997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7" ht="24" customHeight="1" x14ac:dyDescent="0.4">
      <c r="A30" s="70">
        <f t="shared" si="3"/>
        <v>4</v>
      </c>
      <c r="B30" s="9" t="s">
        <v>56</v>
      </c>
      <c r="C30" s="9">
        <f t="shared" si="3"/>
        <v>0</v>
      </c>
      <c r="D30" s="9">
        <f t="shared" si="3"/>
        <v>733</v>
      </c>
      <c r="E30" s="9">
        <f t="shared" si="3"/>
        <v>31</v>
      </c>
      <c r="F30" s="9">
        <f t="shared" si="3"/>
        <v>4.2300000000000004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7" ht="24" customHeight="1" x14ac:dyDescent="0.4">
      <c r="A31" s="70">
        <f t="shared" si="3"/>
        <v>5</v>
      </c>
      <c r="B31" s="9" t="s">
        <v>57</v>
      </c>
      <c r="C31" s="9">
        <f t="shared" si="3"/>
        <v>0</v>
      </c>
      <c r="D31" s="9">
        <f t="shared" si="3"/>
        <v>195</v>
      </c>
      <c r="E31" s="9">
        <f t="shared" si="3"/>
        <v>2</v>
      </c>
      <c r="F31" s="9">
        <f t="shared" si="3"/>
        <v>1.03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 ht="24" customHeight="1" x14ac:dyDescent="0.4">
      <c r="A32" s="70">
        <f t="shared" si="3"/>
        <v>6</v>
      </c>
      <c r="B32" s="9" t="s">
        <v>58</v>
      </c>
      <c r="C32" s="9">
        <f t="shared" si="3"/>
        <v>0</v>
      </c>
      <c r="D32" s="9">
        <f t="shared" si="3"/>
        <v>210</v>
      </c>
      <c r="E32" s="9">
        <f t="shared" si="3"/>
        <v>0</v>
      </c>
      <c r="F32" s="9">
        <f t="shared" si="3"/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24" customHeight="1" x14ac:dyDescent="0.4">
      <c r="A33" s="70">
        <f t="shared" si="3"/>
        <v>7</v>
      </c>
      <c r="B33" s="9" t="s">
        <v>59</v>
      </c>
      <c r="C33" s="9">
        <f t="shared" si="3"/>
        <v>0</v>
      </c>
      <c r="D33" s="9">
        <f t="shared" si="3"/>
        <v>123</v>
      </c>
      <c r="E33" s="9">
        <f t="shared" si="3"/>
        <v>80</v>
      </c>
      <c r="F33" s="9">
        <f t="shared" si="3"/>
        <v>65.040000000000006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24" customHeight="1" x14ac:dyDescent="0.4">
      <c r="A34" s="70">
        <f t="shared" si="3"/>
        <v>8</v>
      </c>
      <c r="B34" s="9" t="s">
        <v>60</v>
      </c>
      <c r="C34" s="9">
        <f t="shared" si="3"/>
        <v>0</v>
      </c>
      <c r="D34" s="9">
        <f t="shared" si="3"/>
        <v>85</v>
      </c>
      <c r="E34" s="9">
        <f t="shared" si="3"/>
        <v>0</v>
      </c>
      <c r="F34" s="9">
        <f t="shared" si="3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24" customHeight="1" x14ac:dyDescent="0.4">
      <c r="A35" s="70">
        <f t="shared" si="3"/>
        <v>9</v>
      </c>
      <c r="B35" s="9" t="s">
        <v>61</v>
      </c>
      <c r="C35" s="9">
        <f t="shared" si="3"/>
        <v>0</v>
      </c>
      <c r="D35" s="9">
        <f t="shared" si="3"/>
        <v>105</v>
      </c>
      <c r="E35" s="9">
        <f t="shared" si="3"/>
        <v>0</v>
      </c>
      <c r="F35" s="9">
        <f t="shared" si="3"/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ht="24" customHeight="1" x14ac:dyDescent="0.4">
      <c r="A36" s="70">
        <f t="shared" si="3"/>
        <v>10</v>
      </c>
      <c r="B36" s="9" t="s">
        <v>62</v>
      </c>
      <c r="C36" s="9">
        <f t="shared" si="3"/>
        <v>0</v>
      </c>
      <c r="D36" s="9">
        <f t="shared" si="3"/>
        <v>460</v>
      </c>
      <c r="E36" s="9">
        <f t="shared" si="3"/>
        <v>591</v>
      </c>
      <c r="F36" s="9">
        <f t="shared" si="3"/>
        <v>128.47999999999999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24" customHeight="1" x14ac:dyDescent="0.4">
      <c r="A37" s="70">
        <f t="shared" si="3"/>
        <v>11</v>
      </c>
      <c r="B37" s="9" t="s">
        <v>63</v>
      </c>
      <c r="C37" s="9">
        <f t="shared" si="3"/>
        <v>0</v>
      </c>
      <c r="D37" s="9">
        <f t="shared" si="3"/>
        <v>39</v>
      </c>
      <c r="E37" s="9">
        <f t="shared" si="3"/>
        <v>0</v>
      </c>
      <c r="F37" s="9">
        <f t="shared" si="3"/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ht="24" customHeight="1" x14ac:dyDescent="0.4">
      <c r="A38" s="70">
        <f t="shared" si="3"/>
        <v>12</v>
      </c>
      <c r="B38" s="9" t="s">
        <v>64</v>
      </c>
      <c r="C38" s="9">
        <f t="shared" si="3"/>
        <v>0</v>
      </c>
      <c r="D38" s="9">
        <f t="shared" si="3"/>
        <v>433</v>
      </c>
      <c r="E38" s="9">
        <f t="shared" si="3"/>
        <v>409</v>
      </c>
      <c r="F38" s="9">
        <f t="shared" si="3"/>
        <v>94.46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ht="24" customHeight="1" x14ac:dyDescent="0.4">
      <c r="A39" s="70">
        <f t="shared" si="3"/>
        <v>13</v>
      </c>
      <c r="B39" s="9" t="s">
        <v>65</v>
      </c>
      <c r="C39" s="9">
        <f t="shared" si="3"/>
        <v>0</v>
      </c>
      <c r="D39" s="9">
        <f t="shared" si="3"/>
        <v>427</v>
      </c>
      <c r="E39" s="9">
        <f t="shared" si="3"/>
        <v>50</v>
      </c>
      <c r="F39" s="9">
        <f t="shared" si="3"/>
        <v>11.71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ht="24" customHeight="1" x14ac:dyDescent="0.4">
      <c r="A40" s="70">
        <f t="shared" si="3"/>
        <v>14</v>
      </c>
      <c r="B40" s="9" t="s">
        <v>66</v>
      </c>
      <c r="C40" s="9">
        <f t="shared" si="3"/>
        <v>0</v>
      </c>
      <c r="D40" s="9">
        <f t="shared" si="3"/>
        <v>440</v>
      </c>
      <c r="E40" s="9">
        <f t="shared" si="3"/>
        <v>421</v>
      </c>
      <c r="F40" s="9">
        <f t="shared" si="3"/>
        <v>95.68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ht="24" customHeight="1" x14ac:dyDescent="0.4">
      <c r="A41" s="70" t="str">
        <f t="shared" si="3"/>
        <v>ระดับมหาวิทยาลัย</v>
      </c>
      <c r="B41" s="9" t="s">
        <v>67</v>
      </c>
      <c r="C41" s="9">
        <f t="shared" si="3"/>
        <v>0</v>
      </c>
      <c r="D41" s="9">
        <f t="shared" si="3"/>
        <v>4300</v>
      </c>
      <c r="E41" s="9">
        <f t="shared" si="3"/>
        <v>2122</v>
      </c>
      <c r="F41" s="9">
        <f t="shared" si="3"/>
        <v>49.35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24" customHeight="1" x14ac:dyDescent="0.4">
      <c r="A42" s="7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24" customHeight="1" x14ac:dyDescent="0.4">
      <c r="A43" s="7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24" customHeight="1" x14ac:dyDescent="0.4">
      <c r="A44" s="7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24" customHeight="1" x14ac:dyDescent="0.4">
      <c r="A45" s="7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24" customHeight="1" x14ac:dyDescent="0.4">
      <c r="A46" s="7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ht="24" customHeight="1" x14ac:dyDescent="0.4">
      <c r="A47" s="7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24" customHeight="1" x14ac:dyDescent="0.4">
      <c r="A48" s="7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24" customHeight="1" x14ac:dyDescent="0.4">
      <c r="A49" s="7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24" customHeight="1" x14ac:dyDescent="0.4">
      <c r="A50" s="7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ht="24" customHeight="1" x14ac:dyDescent="0.4">
      <c r="A51" s="7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24" customHeight="1" x14ac:dyDescent="0.4">
      <c r="A52" s="7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24" customHeight="1" x14ac:dyDescent="0.4">
      <c r="A53" s="7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24" customHeight="1" x14ac:dyDescent="0.4">
      <c r="A54" s="7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24" customHeight="1" x14ac:dyDescent="0.4">
      <c r="A55" s="7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24" customHeight="1" x14ac:dyDescent="0.4">
      <c r="A56" s="7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24" customHeight="1" x14ac:dyDescent="0.4">
      <c r="A57" s="7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ht="24" customHeight="1" x14ac:dyDescent="0.4">
      <c r="A58" s="7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ht="24" customHeight="1" x14ac:dyDescent="0.4">
      <c r="A59" s="7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ht="24" customHeight="1" x14ac:dyDescent="0.4">
      <c r="A60" s="7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ht="24" customHeight="1" x14ac:dyDescent="0.4">
      <c r="A61" s="7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ht="24" customHeight="1" x14ac:dyDescent="0.4">
      <c r="A62" s="7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ht="24" customHeight="1" x14ac:dyDescent="0.4">
      <c r="A63" s="7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ht="24" customHeight="1" x14ac:dyDescent="0.4">
      <c r="A64" s="7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ht="24" customHeight="1" x14ac:dyDescent="0.4">
      <c r="A65" s="7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ht="24" customHeight="1" x14ac:dyDescent="0.4">
      <c r="A66" s="7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ht="24" customHeight="1" x14ac:dyDescent="0.4">
      <c r="A67" s="7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24" customHeight="1" x14ac:dyDescent="0.4">
      <c r="A68" s="7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24" customHeight="1" x14ac:dyDescent="0.4">
      <c r="A69" s="7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24" customHeight="1" x14ac:dyDescent="0.4">
      <c r="A70" s="7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ht="24" customHeight="1" x14ac:dyDescent="0.4">
      <c r="A71" s="7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ht="24" customHeight="1" x14ac:dyDescent="0.4">
      <c r="A72" s="7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ht="24" customHeight="1" x14ac:dyDescent="0.4">
      <c r="A73" s="7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ht="24" customHeight="1" x14ac:dyDescent="0.4">
      <c r="A74" s="7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24" customHeight="1" x14ac:dyDescent="0.4">
      <c r="A75" s="7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24" customHeight="1" x14ac:dyDescent="0.4">
      <c r="A76" s="7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24" customHeight="1" x14ac:dyDescent="0.4">
      <c r="A77" s="7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24" customHeight="1" x14ac:dyDescent="0.4">
      <c r="A78" s="7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ht="24" customHeight="1" x14ac:dyDescent="0.4">
      <c r="A79" s="7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ht="24" customHeight="1" x14ac:dyDescent="0.4">
      <c r="A80" s="7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ht="24" customHeight="1" x14ac:dyDescent="0.4">
      <c r="A81" s="7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ht="24" customHeight="1" x14ac:dyDescent="0.4">
      <c r="A82" s="7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ht="24" customHeight="1" x14ac:dyDescent="0.4">
      <c r="A83" s="7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ht="24" customHeight="1" x14ac:dyDescent="0.4">
      <c r="A84" s="7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ht="24" customHeight="1" x14ac:dyDescent="0.4">
      <c r="A85" s="7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ht="24" customHeight="1" x14ac:dyDescent="0.4">
      <c r="A86" s="7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ht="24" customHeight="1" x14ac:dyDescent="0.4">
      <c r="A87" s="7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24" customHeight="1" x14ac:dyDescent="0.4">
      <c r="A88" s="7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ht="24" customHeight="1" x14ac:dyDescent="0.4">
      <c r="A89" s="7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ht="24" customHeight="1" x14ac:dyDescent="0.4">
      <c r="A90" s="7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ht="24" customHeight="1" x14ac:dyDescent="0.4">
      <c r="A91" s="7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ht="24" customHeight="1" x14ac:dyDescent="0.4">
      <c r="A92" s="7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ht="24" customHeight="1" x14ac:dyDescent="0.4">
      <c r="A93" s="7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ht="24" customHeight="1" x14ac:dyDescent="0.4">
      <c r="A94" s="7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ht="24" customHeight="1" x14ac:dyDescent="0.4">
      <c r="A95" s="7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ht="24" customHeight="1" x14ac:dyDescent="0.4">
      <c r="A96" s="7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ht="24" customHeight="1" x14ac:dyDescent="0.4">
      <c r="A97" s="7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ht="24" customHeight="1" x14ac:dyDescent="0.4">
      <c r="A98" s="7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ht="24" customHeight="1" x14ac:dyDescent="0.4">
      <c r="A99" s="7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ht="24" customHeight="1" x14ac:dyDescent="0.4">
      <c r="A100" s="7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ht="24" customHeight="1" x14ac:dyDescent="0.4">
      <c r="A101" s="7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24" customHeight="1" x14ac:dyDescent="0.4">
      <c r="A102" s="7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24" customHeight="1" x14ac:dyDescent="0.4">
      <c r="A103" s="7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ht="24" customHeight="1" x14ac:dyDescent="0.4">
      <c r="A104" s="7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ht="24" customHeight="1" x14ac:dyDescent="0.4">
      <c r="A105" s="7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24" customHeight="1" x14ac:dyDescent="0.4">
      <c r="A106" s="7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ht="24" customHeight="1" x14ac:dyDescent="0.4">
      <c r="A107" s="7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ht="24" customHeight="1" x14ac:dyDescent="0.4">
      <c r="A108" s="7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ht="24" customHeight="1" x14ac:dyDescent="0.4">
      <c r="A109" s="7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ht="24" customHeight="1" x14ac:dyDescent="0.4">
      <c r="A110" s="7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ht="24" customHeight="1" x14ac:dyDescent="0.4">
      <c r="A111" s="7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ht="24" customHeight="1" x14ac:dyDescent="0.4">
      <c r="A112" s="7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ht="24" customHeight="1" x14ac:dyDescent="0.4">
      <c r="A113" s="7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ht="24" customHeight="1" x14ac:dyDescent="0.4">
      <c r="A114" s="7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 ht="24" customHeight="1" x14ac:dyDescent="0.4">
      <c r="A115" s="7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ht="24" customHeight="1" x14ac:dyDescent="0.4">
      <c r="A116" s="7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ht="24" customHeight="1" x14ac:dyDescent="0.4">
      <c r="A117" s="7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ht="24" customHeight="1" x14ac:dyDescent="0.4">
      <c r="A118" s="7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24" customHeight="1" x14ac:dyDescent="0.4">
      <c r="A119" s="7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ht="24" customHeight="1" x14ac:dyDescent="0.4">
      <c r="A120" s="7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ht="24" customHeight="1" x14ac:dyDescent="0.4">
      <c r="A121" s="7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ht="24" customHeight="1" x14ac:dyDescent="0.4">
      <c r="A122" s="7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ht="24" customHeight="1" x14ac:dyDescent="0.4">
      <c r="A123" s="7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ht="24" customHeight="1" x14ac:dyDescent="0.4">
      <c r="A124" s="7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ht="24" customHeight="1" x14ac:dyDescent="0.4">
      <c r="A125" s="7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ht="24" customHeight="1" x14ac:dyDescent="0.4">
      <c r="A126" s="7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ht="24" customHeight="1" x14ac:dyDescent="0.4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ht="24" customHeight="1" x14ac:dyDescent="0.4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2:36" ht="24" customHeight="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2:36" ht="24" customHeight="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2:36" ht="24" customHeight="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2:36" ht="24" customHeight="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2:36" ht="24" customHeight="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2:36" ht="24" customHeight="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2:36" ht="24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2:36" ht="24" customHeight="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2:36" ht="24" customHeight="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2:36" ht="24" customHeight="1" x14ac:dyDescent="0.2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2:36" ht="24" customHeight="1" x14ac:dyDescent="0.2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2:36" ht="24" customHeight="1" x14ac:dyDescent="0.2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2:36" ht="24" customHeight="1" x14ac:dyDescent="0.2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2:36" ht="24" customHeight="1" x14ac:dyDescent="0.2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2:36" ht="24" customHeight="1" x14ac:dyDescent="0.2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2:36" ht="24" customHeight="1" x14ac:dyDescent="0.2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2:36" ht="24" customHeight="1" x14ac:dyDescent="0.2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2:36" ht="24" customHeight="1" x14ac:dyDescent="0.2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2:36" ht="24" customHeight="1" x14ac:dyDescent="0.2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2:36" ht="24" customHeight="1" x14ac:dyDescent="0.2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2:36" ht="24" customHeight="1" x14ac:dyDescent="0.2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2:36" ht="24" customHeight="1" x14ac:dyDescent="0.2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2:36" ht="24" customHeight="1" x14ac:dyDescent="0.2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2:36" ht="24" customHeight="1" x14ac:dyDescent="0.2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2:36" ht="24" customHeight="1" x14ac:dyDescent="0.2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2:36" ht="24" customHeight="1" x14ac:dyDescent="0.2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2:36" ht="24" customHeight="1" x14ac:dyDescent="0.2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2:36" ht="24" customHeight="1" x14ac:dyDescent="0.2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2:36" ht="24" customHeight="1" x14ac:dyDescent="0.2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2:36" ht="24" customHeight="1" x14ac:dyDescent="0.2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2:36" ht="24" customHeight="1" x14ac:dyDescent="0.2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2:36" ht="24" customHeight="1" x14ac:dyDescent="0.2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2:36" ht="24" customHeight="1" x14ac:dyDescent="0.2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2:36" ht="24" customHeight="1" x14ac:dyDescent="0.2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2:36" ht="24" customHeight="1" x14ac:dyDescent="0.2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2:36" ht="24" customHeight="1" x14ac:dyDescent="0.2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2:36" ht="24" customHeight="1" x14ac:dyDescent="0.2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2:36" ht="24" customHeight="1" x14ac:dyDescent="0.2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2:36" ht="24" customHeight="1" x14ac:dyDescent="0.2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2:36" ht="24" customHeight="1" x14ac:dyDescent="0.2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2:36" ht="24" customHeight="1" x14ac:dyDescent="0.2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2:36" ht="24" customHeight="1" x14ac:dyDescent="0.2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2:36" ht="24" customHeight="1" x14ac:dyDescent="0.2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2:36" ht="24" customHeight="1" x14ac:dyDescent="0.2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2:36" ht="24" customHeight="1" x14ac:dyDescent="0.2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2:36" ht="24" customHeight="1" x14ac:dyDescent="0.2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2:36" ht="24" customHeight="1" x14ac:dyDescent="0.2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2:36" ht="24" customHeight="1" x14ac:dyDescent="0.2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2:36" ht="24" customHeight="1" x14ac:dyDescent="0.2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2:36" ht="24" customHeight="1" x14ac:dyDescent="0.2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2:36" ht="24" customHeight="1" x14ac:dyDescent="0.2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2:36" ht="24" customHeight="1" x14ac:dyDescent="0.2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2:36" ht="24" customHeight="1" x14ac:dyDescent="0.2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2:36" ht="24" customHeight="1" x14ac:dyDescent="0.2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2:36" ht="24" customHeight="1" x14ac:dyDescent="0.2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2:36" ht="24" customHeight="1" x14ac:dyDescent="0.2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2:36" ht="24" customHeight="1" x14ac:dyDescent="0.2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2:36" ht="24" customHeight="1" x14ac:dyDescent="0.2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2:36" ht="24" customHeight="1" x14ac:dyDescent="0.2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2:36" ht="24" customHeight="1" x14ac:dyDescent="0.2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2:36" ht="24" customHeight="1" x14ac:dyDescent="0.2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2:36" ht="24" customHeight="1" x14ac:dyDescent="0.2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2:36" ht="24" customHeight="1" x14ac:dyDescent="0.2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2:36" ht="24" customHeight="1" x14ac:dyDescent="0.2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2:36" ht="24" customHeight="1" x14ac:dyDescent="0.2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2:36" ht="24" customHeight="1" x14ac:dyDescent="0.2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2:36" ht="24" customHeight="1" x14ac:dyDescent="0.2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2:36" ht="24" customHeight="1" x14ac:dyDescent="0.2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2:36" ht="24" customHeight="1" x14ac:dyDescent="0.2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2:36" ht="24" customHeight="1" x14ac:dyDescent="0.2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2:36" ht="24" customHeight="1" x14ac:dyDescent="0.2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2:36" ht="24" customHeight="1" x14ac:dyDescent="0.2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2:36" ht="24" customHeight="1" x14ac:dyDescent="0.2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2:36" ht="24" customHeight="1" x14ac:dyDescent="0.2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2:36" ht="24" customHeight="1" x14ac:dyDescent="0.2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2:36" ht="24" customHeight="1" x14ac:dyDescent="0.2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2:36" ht="24" customHeight="1" x14ac:dyDescent="0.2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2:36" ht="24" customHeight="1" x14ac:dyDescent="0.2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2:36" ht="24" customHeight="1" x14ac:dyDescent="0.2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2:36" ht="24" customHeight="1" x14ac:dyDescent="0.2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2:36" ht="24" customHeight="1" x14ac:dyDescent="0.2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2:36" ht="24" customHeight="1" x14ac:dyDescent="0.2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2:36" ht="24" customHeight="1" x14ac:dyDescent="0.2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2:36" ht="24" customHeight="1" x14ac:dyDescent="0.2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2:36" ht="24" customHeight="1" x14ac:dyDescent="0.2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2:36" ht="24" customHeight="1" x14ac:dyDescent="0.2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2:36" ht="24" customHeight="1" x14ac:dyDescent="0.2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2:36" ht="24" customHeight="1" x14ac:dyDescent="0.2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2:36" ht="24" customHeight="1" x14ac:dyDescent="0.2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2:36" ht="24" customHeight="1" x14ac:dyDescent="0.2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2:36" ht="24" customHeight="1" x14ac:dyDescent="0.2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2:36" ht="24" customHeight="1" x14ac:dyDescent="0.2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2:36" ht="24" customHeight="1" x14ac:dyDescent="0.2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2:36" ht="24" customHeight="1" x14ac:dyDescent="0.2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2:36" ht="24" customHeight="1" x14ac:dyDescent="0.2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2:36" ht="24" customHeight="1" x14ac:dyDescent="0.2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2:36" ht="24" customHeight="1" x14ac:dyDescent="0.2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2:36" ht="24" customHeight="1" x14ac:dyDescent="0.2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2:36" ht="24" customHeight="1" x14ac:dyDescent="0.2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2:36" ht="24" customHeight="1" x14ac:dyDescent="0.2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2:36" ht="24" customHeight="1" x14ac:dyDescent="0.2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2:36" ht="24" customHeight="1" x14ac:dyDescent="0.2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2:36" ht="24" customHeight="1" x14ac:dyDescent="0.2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2:36" ht="24" customHeight="1" x14ac:dyDescent="0.2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2:36" ht="24" customHeight="1" x14ac:dyDescent="0.2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2:36" ht="24" customHeight="1" x14ac:dyDescent="0.2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2:36" ht="24" customHeight="1" x14ac:dyDescent="0.2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2:36" ht="24" customHeight="1" x14ac:dyDescent="0.2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2:36" ht="24" customHeight="1" x14ac:dyDescent="0.2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2:36" ht="24" customHeight="1" x14ac:dyDescent="0.2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2:36" ht="24" customHeight="1" x14ac:dyDescent="0.2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2:36" ht="24" customHeight="1" x14ac:dyDescent="0.2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2:36" ht="24" customHeight="1" x14ac:dyDescent="0.2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2:36" ht="24" customHeight="1" x14ac:dyDescent="0.2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2:36" ht="24" customHeight="1" x14ac:dyDescent="0.2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</row>
    <row r="244" spans="2:36" ht="24" customHeight="1" x14ac:dyDescent="0.2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</row>
    <row r="245" spans="2:36" ht="24" customHeight="1" x14ac:dyDescent="0.2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</row>
    <row r="246" spans="2:36" ht="24" customHeight="1" x14ac:dyDescent="0.2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2:36" ht="24" customHeight="1" x14ac:dyDescent="0.2"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2:36" ht="24" customHeight="1" x14ac:dyDescent="0.2"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2:36" ht="24" customHeight="1" x14ac:dyDescent="0.2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2:36" ht="24" customHeight="1" x14ac:dyDescent="0.2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</row>
    <row r="251" spans="2:36" ht="24" customHeight="1" x14ac:dyDescent="0.2"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</row>
    <row r="252" spans="2:36" ht="24" customHeight="1" x14ac:dyDescent="0.2"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2:36" ht="24" customHeight="1" x14ac:dyDescent="0.2"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2:36" ht="24" customHeight="1" x14ac:dyDescent="0.2"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2:36" ht="24" customHeight="1" x14ac:dyDescent="0.2"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2:36" ht="24" customHeight="1" x14ac:dyDescent="0.2"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2:36" ht="24" customHeight="1" x14ac:dyDescent="0.2"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</row>
    <row r="258" spans="2:36" ht="24" customHeight="1" x14ac:dyDescent="0.2"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2:36" ht="24" customHeight="1" x14ac:dyDescent="0.2"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2:36" ht="24" customHeight="1" x14ac:dyDescent="0.2"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2:36" ht="24" customHeight="1" x14ac:dyDescent="0.2"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2:36" ht="24" customHeight="1" x14ac:dyDescent="0.2"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2:36" ht="24" customHeight="1" x14ac:dyDescent="0.2"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2:36" ht="24" customHeight="1" x14ac:dyDescent="0.2"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2:36" ht="24" customHeight="1" x14ac:dyDescent="0.2"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2:36" ht="24" customHeight="1" x14ac:dyDescent="0.2"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2:36" ht="24" customHeight="1" x14ac:dyDescent="0.2"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</row>
    <row r="268" spans="2:36" ht="24" customHeight="1" x14ac:dyDescent="0.2"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2:36" ht="24" customHeight="1" x14ac:dyDescent="0.2"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2:36" ht="24" customHeight="1" x14ac:dyDescent="0.2"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2:36" ht="24" customHeight="1" x14ac:dyDescent="0.2"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2:36" ht="24" customHeight="1" x14ac:dyDescent="0.2"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2:36" ht="24" customHeight="1" x14ac:dyDescent="0.2"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2:36" ht="24" customHeight="1" x14ac:dyDescent="0.2"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2:36" ht="24" customHeight="1" x14ac:dyDescent="0.2"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2:36" ht="24" customHeight="1" x14ac:dyDescent="0.2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2:36" ht="24" customHeight="1" x14ac:dyDescent="0.2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2:36" ht="24" customHeight="1" x14ac:dyDescent="0.2"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</row>
    <row r="279" spans="2:36" ht="24" customHeight="1" x14ac:dyDescent="0.2"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</row>
    <row r="280" spans="2:36" ht="24" customHeight="1" x14ac:dyDescent="0.2"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</row>
    <row r="281" spans="2:36" ht="24" customHeight="1" x14ac:dyDescent="0.2"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</row>
    <row r="282" spans="2:36" ht="24" customHeight="1" x14ac:dyDescent="0.2"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</row>
    <row r="283" spans="2:36" ht="24" customHeight="1" x14ac:dyDescent="0.2"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</row>
    <row r="284" spans="2:36" ht="24" customHeight="1" x14ac:dyDescent="0.2"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</row>
    <row r="285" spans="2:36" ht="24" customHeight="1" x14ac:dyDescent="0.2"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</row>
    <row r="286" spans="2:36" ht="24" customHeight="1" x14ac:dyDescent="0.2"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</row>
    <row r="287" spans="2:36" ht="24" customHeight="1" x14ac:dyDescent="0.2"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</row>
    <row r="288" spans="2:36" ht="24" customHeight="1" x14ac:dyDescent="0.2"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</row>
    <row r="289" spans="2:36" ht="24" customHeight="1" x14ac:dyDescent="0.2"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</row>
    <row r="290" spans="2:36" ht="24" customHeight="1" x14ac:dyDescent="0.2"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</row>
    <row r="291" spans="2:36" ht="24" customHeight="1" x14ac:dyDescent="0.2"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</row>
    <row r="292" spans="2:36" ht="24" customHeight="1" x14ac:dyDescent="0.2"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</row>
    <row r="293" spans="2:36" ht="24" customHeight="1" x14ac:dyDescent="0.2"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</row>
    <row r="294" spans="2:36" ht="24" customHeight="1" x14ac:dyDescent="0.2"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</row>
    <row r="295" spans="2:36" ht="24" customHeight="1" x14ac:dyDescent="0.2"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2:36" ht="24" customHeight="1" x14ac:dyDescent="0.2"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2:36" ht="24" customHeight="1" x14ac:dyDescent="0.2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2:36" ht="24" customHeight="1" x14ac:dyDescent="0.2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</row>
    <row r="299" spans="2:36" ht="24" customHeight="1" x14ac:dyDescent="0.2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2:36" ht="24" customHeight="1" x14ac:dyDescent="0.2"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</row>
    <row r="301" spans="2:36" ht="24" customHeight="1" x14ac:dyDescent="0.2"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</row>
    <row r="302" spans="2:36" ht="24" customHeight="1" x14ac:dyDescent="0.2"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</row>
    <row r="303" spans="2:36" ht="24" customHeight="1" x14ac:dyDescent="0.2"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2:36" ht="24" customHeight="1" x14ac:dyDescent="0.2"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2:36" ht="24" customHeight="1" x14ac:dyDescent="0.2"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</row>
    <row r="306" spans="2:36" ht="24" customHeight="1" x14ac:dyDescent="0.2"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</row>
    <row r="307" spans="2:36" ht="24" customHeight="1" x14ac:dyDescent="0.2"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</row>
    <row r="308" spans="2:36" ht="24" customHeight="1" x14ac:dyDescent="0.2"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</row>
    <row r="309" spans="2:36" ht="24" customHeight="1" x14ac:dyDescent="0.2"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</row>
    <row r="310" spans="2:36" ht="24" customHeight="1" x14ac:dyDescent="0.2"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</row>
    <row r="311" spans="2:36" ht="24" customHeight="1" x14ac:dyDescent="0.2"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</row>
    <row r="312" spans="2:36" ht="24" customHeight="1" x14ac:dyDescent="0.2"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</row>
    <row r="313" spans="2:36" ht="24" customHeight="1" x14ac:dyDescent="0.2"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</row>
    <row r="314" spans="2:36" ht="24" customHeight="1" x14ac:dyDescent="0.2"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</row>
    <row r="315" spans="2:36" ht="24" customHeight="1" x14ac:dyDescent="0.2"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</row>
    <row r="316" spans="2:36" ht="24" customHeight="1" x14ac:dyDescent="0.2"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</row>
    <row r="317" spans="2:36" ht="24" customHeight="1" x14ac:dyDescent="0.2"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</row>
    <row r="318" spans="2:36" ht="24" customHeight="1" x14ac:dyDescent="0.2"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</row>
    <row r="319" spans="2:36" ht="24" customHeight="1" x14ac:dyDescent="0.2"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</row>
    <row r="320" spans="2:36" ht="24" customHeight="1" x14ac:dyDescent="0.2"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</row>
    <row r="321" spans="2:36" ht="24" customHeight="1" x14ac:dyDescent="0.2"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</row>
    <row r="322" spans="2:36" ht="24" customHeight="1" x14ac:dyDescent="0.2"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</row>
    <row r="323" spans="2:36" ht="24" customHeight="1" x14ac:dyDescent="0.2"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</row>
    <row r="324" spans="2:36" ht="24" customHeight="1" x14ac:dyDescent="0.2"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</row>
    <row r="325" spans="2:36" ht="24" customHeight="1" x14ac:dyDescent="0.2"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</row>
    <row r="326" spans="2:36" ht="24" customHeight="1" x14ac:dyDescent="0.2"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</row>
    <row r="327" spans="2:36" ht="24" customHeight="1" x14ac:dyDescent="0.2"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</row>
    <row r="328" spans="2:36" ht="24" customHeight="1" x14ac:dyDescent="0.2"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</row>
    <row r="329" spans="2:36" ht="24" customHeight="1" x14ac:dyDescent="0.2"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</row>
    <row r="330" spans="2:36" ht="24" customHeight="1" x14ac:dyDescent="0.2"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</row>
    <row r="331" spans="2:36" ht="24" customHeight="1" x14ac:dyDescent="0.2"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</row>
    <row r="332" spans="2:36" ht="24" customHeight="1" x14ac:dyDescent="0.2"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</row>
    <row r="333" spans="2:36" ht="24" customHeight="1" x14ac:dyDescent="0.2"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</row>
    <row r="334" spans="2:36" ht="24" customHeight="1" x14ac:dyDescent="0.2"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</row>
    <row r="335" spans="2:36" ht="24" customHeight="1" x14ac:dyDescent="0.2"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</row>
    <row r="336" spans="2:36" ht="24" customHeight="1" x14ac:dyDescent="0.2"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</row>
    <row r="337" spans="2:36" ht="24" customHeight="1" x14ac:dyDescent="0.2"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</row>
    <row r="338" spans="2:36" ht="24" customHeight="1" x14ac:dyDescent="0.2"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</row>
    <row r="339" spans="2:36" ht="24" customHeight="1" x14ac:dyDescent="0.2"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</row>
    <row r="340" spans="2:36" ht="24" customHeight="1" x14ac:dyDescent="0.2"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</row>
    <row r="341" spans="2:36" ht="24" customHeight="1" x14ac:dyDescent="0.2"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2:36" ht="24" customHeight="1" x14ac:dyDescent="0.2"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</row>
    <row r="343" spans="2:36" ht="24" customHeight="1" x14ac:dyDescent="0.2"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2:36" ht="24" customHeight="1" x14ac:dyDescent="0.2"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</row>
    <row r="345" spans="2:36" ht="24" customHeight="1" x14ac:dyDescent="0.2"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2:36" ht="24" customHeight="1" x14ac:dyDescent="0.2"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</row>
    <row r="347" spans="2:36" ht="24" customHeight="1" x14ac:dyDescent="0.2"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</row>
    <row r="348" spans="2:36" ht="24" customHeight="1" x14ac:dyDescent="0.2"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</row>
    <row r="349" spans="2:36" ht="24" customHeight="1" x14ac:dyDescent="0.2"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</row>
    <row r="350" spans="2:36" ht="24" customHeight="1" x14ac:dyDescent="0.2"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</row>
    <row r="351" spans="2:36" ht="24" customHeight="1" x14ac:dyDescent="0.2"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2:36" ht="24" customHeight="1" x14ac:dyDescent="0.2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</row>
    <row r="353" spans="2:36" ht="24" customHeight="1" x14ac:dyDescent="0.2"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</row>
    <row r="354" spans="2:36" ht="24" customHeight="1" x14ac:dyDescent="0.2"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</row>
    <row r="355" spans="2:36" ht="24" customHeight="1" x14ac:dyDescent="0.2"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</row>
    <row r="356" spans="2:36" ht="24" customHeight="1" x14ac:dyDescent="0.2"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</row>
    <row r="357" spans="2:36" ht="24" customHeight="1" x14ac:dyDescent="0.2"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</row>
    <row r="358" spans="2:36" ht="24" customHeight="1" x14ac:dyDescent="0.2"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</row>
    <row r="359" spans="2:36" ht="24" customHeight="1" x14ac:dyDescent="0.2"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</row>
    <row r="360" spans="2:36" ht="24" customHeight="1" x14ac:dyDescent="0.2"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</row>
    <row r="361" spans="2:36" ht="24" customHeight="1" x14ac:dyDescent="0.2"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2:36" ht="24" customHeight="1" x14ac:dyDescent="0.2"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</row>
    <row r="363" spans="2:36" ht="24" customHeight="1" x14ac:dyDescent="0.2"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2:36" ht="24" customHeight="1" x14ac:dyDescent="0.2"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</row>
    <row r="365" spans="2:36" ht="24" customHeight="1" x14ac:dyDescent="0.2"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</row>
    <row r="366" spans="2:36" ht="24" customHeight="1" x14ac:dyDescent="0.2"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</row>
    <row r="367" spans="2:36" ht="24" customHeight="1" x14ac:dyDescent="0.2"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</row>
    <row r="368" spans="2:36" ht="24" customHeight="1" x14ac:dyDescent="0.2"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</row>
    <row r="369" spans="2:36" ht="24" customHeight="1" x14ac:dyDescent="0.2"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2:36" ht="24" customHeight="1" x14ac:dyDescent="0.2"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</row>
    <row r="371" spans="2:36" ht="24" customHeight="1" x14ac:dyDescent="0.2"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</row>
    <row r="372" spans="2:36" ht="24" customHeight="1" x14ac:dyDescent="0.2"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</row>
    <row r="373" spans="2:36" ht="24" customHeight="1" x14ac:dyDescent="0.2"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</row>
    <row r="374" spans="2:36" ht="24" customHeight="1" x14ac:dyDescent="0.2"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</row>
    <row r="375" spans="2:36" ht="24" customHeight="1" x14ac:dyDescent="0.2"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</row>
    <row r="376" spans="2:36" ht="24" customHeight="1" x14ac:dyDescent="0.2"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</row>
    <row r="377" spans="2:36" ht="24" customHeight="1" x14ac:dyDescent="0.2"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</row>
    <row r="378" spans="2:36" ht="24" customHeight="1" x14ac:dyDescent="0.2"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</row>
    <row r="379" spans="2:36" ht="24" customHeight="1" x14ac:dyDescent="0.2"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</row>
    <row r="380" spans="2:36" ht="24" customHeight="1" x14ac:dyDescent="0.2"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</row>
    <row r="381" spans="2:36" ht="24" customHeight="1" x14ac:dyDescent="0.2"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</row>
    <row r="382" spans="2:36" ht="24" customHeight="1" x14ac:dyDescent="0.2"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</row>
    <row r="383" spans="2:36" ht="24" customHeight="1" x14ac:dyDescent="0.2"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</row>
    <row r="384" spans="2:36" ht="24" customHeight="1" x14ac:dyDescent="0.2"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</row>
    <row r="385" spans="2:36" ht="24" customHeight="1" x14ac:dyDescent="0.2"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</row>
    <row r="386" spans="2:36" ht="24" customHeight="1" x14ac:dyDescent="0.2"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</row>
    <row r="387" spans="2:36" ht="24" customHeight="1" x14ac:dyDescent="0.2"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</row>
    <row r="388" spans="2:36" ht="24" customHeight="1" x14ac:dyDescent="0.2"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</row>
    <row r="389" spans="2:36" ht="24" customHeight="1" x14ac:dyDescent="0.2"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</row>
    <row r="390" spans="2:36" ht="24" customHeight="1" x14ac:dyDescent="0.2"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</row>
    <row r="391" spans="2:36" ht="24" customHeight="1" x14ac:dyDescent="0.2"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</row>
    <row r="392" spans="2:36" ht="24" customHeight="1" x14ac:dyDescent="0.2"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</row>
    <row r="393" spans="2:36" ht="24" customHeight="1" x14ac:dyDescent="0.2"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</row>
    <row r="394" spans="2:36" ht="24" customHeight="1" x14ac:dyDescent="0.2"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</row>
    <row r="395" spans="2:36" ht="24" customHeight="1" x14ac:dyDescent="0.2"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</row>
    <row r="396" spans="2:36" ht="24" customHeight="1" x14ac:dyDescent="0.2"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</row>
    <row r="397" spans="2:36" ht="24" customHeight="1" x14ac:dyDescent="0.2"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</row>
    <row r="398" spans="2:36" ht="24" customHeight="1" x14ac:dyDescent="0.2"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</row>
    <row r="399" spans="2:36" ht="24" customHeight="1" x14ac:dyDescent="0.2"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</row>
    <row r="400" spans="2:36" ht="24" customHeight="1" x14ac:dyDescent="0.2"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</row>
    <row r="401" spans="2:36" ht="24" customHeight="1" x14ac:dyDescent="0.2"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</row>
    <row r="402" spans="2:36" ht="24" customHeight="1" x14ac:dyDescent="0.2"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</row>
    <row r="403" spans="2:36" ht="24" customHeight="1" x14ac:dyDescent="0.2"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</row>
    <row r="404" spans="2:36" ht="24" customHeight="1" x14ac:dyDescent="0.2"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</row>
    <row r="405" spans="2:36" ht="24" customHeight="1" x14ac:dyDescent="0.2"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</row>
    <row r="406" spans="2:36" ht="24" customHeight="1" x14ac:dyDescent="0.2"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</row>
    <row r="407" spans="2:36" ht="24" customHeight="1" x14ac:dyDescent="0.2"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</row>
    <row r="408" spans="2:36" ht="24" customHeight="1" x14ac:dyDescent="0.2"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</row>
    <row r="409" spans="2:36" ht="24" customHeight="1" x14ac:dyDescent="0.2"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</row>
    <row r="410" spans="2:36" ht="24" customHeight="1" x14ac:dyDescent="0.2"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</row>
    <row r="411" spans="2:36" ht="24" customHeight="1" x14ac:dyDescent="0.2"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</row>
    <row r="412" spans="2:36" ht="24" customHeight="1" x14ac:dyDescent="0.2"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</row>
    <row r="413" spans="2:36" ht="24" customHeight="1" x14ac:dyDescent="0.2"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2:36" ht="24" customHeight="1" x14ac:dyDescent="0.2"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</row>
    <row r="415" spans="2:36" ht="24" customHeight="1" x14ac:dyDescent="0.2"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</row>
    <row r="416" spans="2:36" ht="24" customHeight="1" x14ac:dyDescent="0.2"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</row>
    <row r="417" spans="2:36" ht="24" customHeight="1" x14ac:dyDescent="0.2"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2:36" ht="24" customHeight="1" x14ac:dyDescent="0.2"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</row>
    <row r="419" spans="2:36" ht="24" customHeight="1" x14ac:dyDescent="0.2"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</row>
    <row r="420" spans="2:36" ht="24" customHeight="1" x14ac:dyDescent="0.2"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</row>
    <row r="421" spans="2:36" ht="24" customHeight="1" x14ac:dyDescent="0.2"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2:36" ht="24" customHeight="1" x14ac:dyDescent="0.2"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</row>
    <row r="423" spans="2:36" ht="24" customHeight="1" x14ac:dyDescent="0.2"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</row>
    <row r="424" spans="2:36" ht="24" customHeight="1" x14ac:dyDescent="0.2"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</row>
    <row r="425" spans="2:36" ht="24" customHeight="1" x14ac:dyDescent="0.2"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</row>
    <row r="426" spans="2:36" ht="24" customHeight="1" x14ac:dyDescent="0.2"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</row>
    <row r="427" spans="2:36" ht="24" customHeight="1" x14ac:dyDescent="0.2"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</row>
    <row r="428" spans="2:36" ht="24" customHeight="1" x14ac:dyDescent="0.2"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</row>
    <row r="429" spans="2:36" ht="24" customHeight="1" x14ac:dyDescent="0.2"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2:36" ht="24" customHeight="1" x14ac:dyDescent="0.2"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</row>
    <row r="431" spans="2:36" ht="24" customHeight="1" x14ac:dyDescent="0.2"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</row>
    <row r="432" spans="2:36" ht="24" customHeight="1" x14ac:dyDescent="0.2"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</row>
    <row r="433" spans="2:36" ht="24" customHeight="1" x14ac:dyDescent="0.2"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</row>
    <row r="434" spans="2:36" ht="24" customHeight="1" x14ac:dyDescent="0.2"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</row>
    <row r="435" spans="2:36" ht="24" customHeight="1" x14ac:dyDescent="0.2"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</row>
    <row r="436" spans="2:36" ht="24" customHeight="1" x14ac:dyDescent="0.2"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</row>
    <row r="437" spans="2:36" ht="24" customHeight="1" x14ac:dyDescent="0.2"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2:36" ht="24" customHeight="1" x14ac:dyDescent="0.2"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</row>
    <row r="439" spans="2:36" ht="24" customHeight="1" x14ac:dyDescent="0.2"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</row>
    <row r="440" spans="2:36" ht="24" customHeight="1" x14ac:dyDescent="0.2"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</row>
    <row r="441" spans="2:36" ht="24" customHeight="1" x14ac:dyDescent="0.2"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</row>
    <row r="442" spans="2:36" ht="24" customHeight="1" x14ac:dyDescent="0.2"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</row>
    <row r="443" spans="2:36" ht="24" customHeight="1" x14ac:dyDescent="0.2"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2:36" ht="24" customHeight="1" x14ac:dyDescent="0.2"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2:36" ht="24" customHeight="1" x14ac:dyDescent="0.2"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2:36" ht="24" customHeight="1" x14ac:dyDescent="0.2"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2:36" ht="24" customHeight="1" x14ac:dyDescent="0.2"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2:36" ht="24" customHeight="1" x14ac:dyDescent="0.2"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</row>
    <row r="449" spans="2:36" ht="24" customHeight="1" x14ac:dyDescent="0.2"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</row>
    <row r="450" spans="2:36" ht="24" customHeight="1" x14ac:dyDescent="0.2"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</row>
    <row r="451" spans="2:36" ht="24" customHeight="1" x14ac:dyDescent="0.2"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</row>
    <row r="452" spans="2:36" ht="24" customHeight="1" x14ac:dyDescent="0.2"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2:36" ht="24" customHeight="1" x14ac:dyDescent="0.2"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2:36" ht="24" customHeight="1" x14ac:dyDescent="0.2"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2:36" ht="24" customHeight="1" x14ac:dyDescent="0.2"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2:36" ht="24" customHeight="1" x14ac:dyDescent="0.2"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</row>
    <row r="457" spans="2:36" ht="24" customHeight="1" x14ac:dyDescent="0.2"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</row>
    <row r="458" spans="2:36" ht="24" customHeight="1" x14ac:dyDescent="0.2"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</row>
    <row r="459" spans="2:36" ht="24" customHeight="1" x14ac:dyDescent="0.2"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</row>
    <row r="460" spans="2:36" ht="24" customHeight="1" x14ac:dyDescent="0.2"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</row>
    <row r="461" spans="2:36" ht="24" customHeight="1" x14ac:dyDescent="0.2"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2:36" ht="24" customHeight="1" x14ac:dyDescent="0.2"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2:36" ht="24" customHeight="1" x14ac:dyDescent="0.2"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2:36" ht="24" customHeight="1" x14ac:dyDescent="0.2"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2:36" ht="24" customHeight="1" x14ac:dyDescent="0.2"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</row>
    <row r="466" spans="2:36" ht="24" customHeight="1" x14ac:dyDescent="0.2"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2:36" ht="24" customHeight="1" x14ac:dyDescent="0.2"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2:36" ht="24" customHeight="1" x14ac:dyDescent="0.2"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2:36" ht="24" customHeight="1" x14ac:dyDescent="0.2"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2:36" ht="24" customHeight="1" x14ac:dyDescent="0.2"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2:36" ht="24" customHeight="1" x14ac:dyDescent="0.2"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2:36" ht="24" customHeight="1" x14ac:dyDescent="0.2"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2:36" ht="24" customHeight="1" x14ac:dyDescent="0.2"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2:36" ht="24" customHeight="1" x14ac:dyDescent="0.2"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2:36" ht="24" customHeight="1" x14ac:dyDescent="0.2"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2:36" ht="24" customHeight="1" x14ac:dyDescent="0.2"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</row>
    <row r="477" spans="2:36" ht="24" customHeight="1" x14ac:dyDescent="0.2"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2:36" ht="24" customHeight="1" x14ac:dyDescent="0.2"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2:36" ht="24" customHeight="1" x14ac:dyDescent="0.2"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</row>
    <row r="480" spans="2:36" ht="24" customHeight="1" x14ac:dyDescent="0.2"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</row>
    <row r="481" spans="2:36" ht="24" customHeight="1" x14ac:dyDescent="0.2"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</row>
    <row r="482" spans="2:36" ht="24" customHeight="1" x14ac:dyDescent="0.2"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2:36" ht="24" customHeight="1" x14ac:dyDescent="0.2"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</row>
    <row r="484" spans="2:36" ht="24" customHeight="1" x14ac:dyDescent="0.2"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</row>
    <row r="485" spans="2:36" ht="24" customHeight="1" x14ac:dyDescent="0.2"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</row>
    <row r="486" spans="2:36" ht="24" customHeight="1" x14ac:dyDescent="0.2"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2:36" ht="24" customHeight="1" x14ac:dyDescent="0.2"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</row>
    <row r="488" spans="2:36" ht="24" customHeight="1" x14ac:dyDescent="0.2"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</row>
    <row r="489" spans="2:36" ht="24" customHeight="1" x14ac:dyDescent="0.2"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</row>
    <row r="490" spans="2:36" ht="24" customHeight="1" x14ac:dyDescent="0.2"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</row>
    <row r="491" spans="2:36" ht="24" customHeight="1" x14ac:dyDescent="0.2"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</row>
    <row r="492" spans="2:36" ht="24" customHeight="1" x14ac:dyDescent="0.2"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</row>
    <row r="493" spans="2:36" ht="24" customHeight="1" x14ac:dyDescent="0.2"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</row>
    <row r="494" spans="2:36" ht="24" customHeight="1" x14ac:dyDescent="0.2"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</row>
    <row r="495" spans="2:36" ht="24" customHeight="1" x14ac:dyDescent="0.2"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</row>
    <row r="496" spans="2:36" ht="24" customHeight="1" x14ac:dyDescent="0.2"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</row>
    <row r="497" spans="2:36" ht="24" customHeight="1" x14ac:dyDescent="0.2"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</row>
    <row r="498" spans="2:36" ht="24" customHeight="1" x14ac:dyDescent="0.2"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</row>
    <row r="499" spans="2:36" ht="24" customHeight="1" x14ac:dyDescent="0.2"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</row>
    <row r="500" spans="2:36" ht="24" customHeight="1" x14ac:dyDescent="0.2"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</row>
    <row r="501" spans="2:36" ht="24" customHeight="1" x14ac:dyDescent="0.2"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</row>
    <row r="502" spans="2:36" ht="24" customHeight="1" x14ac:dyDescent="0.2"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</row>
    <row r="503" spans="2:36" ht="24" customHeight="1" x14ac:dyDescent="0.2"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</row>
    <row r="504" spans="2:36" ht="24" customHeight="1" x14ac:dyDescent="0.2"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</row>
    <row r="505" spans="2:36" ht="24" customHeight="1" x14ac:dyDescent="0.2"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</row>
    <row r="506" spans="2:36" ht="24" customHeight="1" x14ac:dyDescent="0.2"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</row>
    <row r="507" spans="2:36" ht="24" customHeight="1" x14ac:dyDescent="0.2"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</row>
    <row r="508" spans="2:36" ht="24" customHeight="1" x14ac:dyDescent="0.2"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</row>
    <row r="509" spans="2:36" ht="24" customHeight="1" x14ac:dyDescent="0.2"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</row>
    <row r="510" spans="2:36" ht="24" customHeight="1" x14ac:dyDescent="0.2"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</row>
    <row r="511" spans="2:36" ht="24" customHeight="1" x14ac:dyDescent="0.2"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</row>
    <row r="512" spans="2:36" ht="24" customHeight="1" x14ac:dyDescent="0.2"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</row>
    <row r="513" spans="2:36" ht="24" customHeight="1" x14ac:dyDescent="0.2"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</row>
    <row r="514" spans="2:36" ht="24" customHeight="1" x14ac:dyDescent="0.2"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</row>
    <row r="515" spans="2:36" ht="24" customHeight="1" x14ac:dyDescent="0.2"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</row>
    <row r="516" spans="2:36" ht="24" customHeight="1" x14ac:dyDescent="0.2"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</row>
    <row r="517" spans="2:36" ht="24" customHeight="1" x14ac:dyDescent="0.2"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</row>
    <row r="518" spans="2:36" ht="24" customHeight="1" x14ac:dyDescent="0.2"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</row>
    <row r="519" spans="2:36" ht="24" customHeight="1" x14ac:dyDescent="0.2"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</row>
    <row r="520" spans="2:36" ht="24" customHeight="1" x14ac:dyDescent="0.2"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</row>
    <row r="521" spans="2:36" ht="24" customHeight="1" x14ac:dyDescent="0.2"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</row>
    <row r="522" spans="2:36" ht="24" customHeight="1" x14ac:dyDescent="0.2"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</row>
    <row r="523" spans="2:36" ht="24" customHeight="1" x14ac:dyDescent="0.2"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</row>
    <row r="524" spans="2:36" ht="24" customHeight="1" x14ac:dyDescent="0.2"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</row>
    <row r="525" spans="2:36" ht="24" customHeight="1" x14ac:dyDescent="0.2"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</row>
    <row r="526" spans="2:36" ht="24" customHeight="1" x14ac:dyDescent="0.2"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</row>
    <row r="527" spans="2:36" ht="24" customHeight="1" x14ac:dyDescent="0.2"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</row>
    <row r="528" spans="2:36" ht="24" customHeight="1" x14ac:dyDescent="0.2"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</row>
    <row r="529" spans="2:36" ht="24" customHeight="1" x14ac:dyDescent="0.2"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</row>
    <row r="530" spans="2:36" ht="24" customHeight="1" x14ac:dyDescent="0.2"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</row>
    <row r="531" spans="2:36" ht="24" customHeight="1" x14ac:dyDescent="0.2"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</row>
    <row r="532" spans="2:36" ht="24" customHeight="1" x14ac:dyDescent="0.2"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</row>
    <row r="533" spans="2:36" ht="24" customHeight="1" x14ac:dyDescent="0.2"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</row>
    <row r="534" spans="2:36" ht="24" customHeight="1" x14ac:dyDescent="0.2"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</row>
    <row r="535" spans="2:36" ht="24" customHeight="1" x14ac:dyDescent="0.2"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</row>
    <row r="536" spans="2:36" ht="24" customHeight="1" x14ac:dyDescent="0.2"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</row>
    <row r="537" spans="2:36" ht="24" customHeight="1" x14ac:dyDescent="0.2"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</row>
    <row r="538" spans="2:36" ht="24" customHeight="1" x14ac:dyDescent="0.2"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</row>
    <row r="539" spans="2:36" ht="24" customHeight="1" x14ac:dyDescent="0.2"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</row>
    <row r="540" spans="2:36" ht="24" customHeight="1" x14ac:dyDescent="0.2"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</row>
    <row r="541" spans="2:36" ht="24" customHeight="1" x14ac:dyDescent="0.2"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</row>
    <row r="542" spans="2:36" ht="24" customHeight="1" x14ac:dyDescent="0.2"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</row>
    <row r="543" spans="2:36" ht="24" customHeight="1" x14ac:dyDescent="0.2"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</row>
    <row r="544" spans="2:36" ht="24" customHeight="1" x14ac:dyDescent="0.2"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</row>
    <row r="545" spans="2:36" ht="24" customHeight="1" x14ac:dyDescent="0.2"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</row>
    <row r="546" spans="2:36" ht="24" customHeight="1" x14ac:dyDescent="0.2"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</row>
    <row r="547" spans="2:36" ht="24" customHeight="1" x14ac:dyDescent="0.2"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</row>
    <row r="548" spans="2:36" ht="24" customHeight="1" x14ac:dyDescent="0.2"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</row>
    <row r="549" spans="2:36" ht="24" customHeight="1" x14ac:dyDescent="0.2"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</row>
    <row r="550" spans="2:36" ht="24" customHeight="1" x14ac:dyDescent="0.2"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2:36" ht="24" customHeight="1" x14ac:dyDescent="0.2"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2:36" ht="24" customHeight="1" x14ac:dyDescent="0.2"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2:36" ht="24" customHeight="1" x14ac:dyDescent="0.2"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2:36" ht="24" customHeight="1" x14ac:dyDescent="0.2"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2:36" ht="24" customHeight="1" x14ac:dyDescent="0.2"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2:36" ht="24" customHeight="1" x14ac:dyDescent="0.2"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2:36" ht="24" customHeight="1" x14ac:dyDescent="0.2"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2:36" ht="24" customHeight="1" x14ac:dyDescent="0.2"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2:36" ht="24" customHeight="1" x14ac:dyDescent="0.2"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2:36" ht="24" customHeight="1" x14ac:dyDescent="0.2"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2:36" ht="24" customHeight="1" x14ac:dyDescent="0.2"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2:36" ht="24" customHeight="1" x14ac:dyDescent="0.2"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2:36" ht="24" customHeight="1" x14ac:dyDescent="0.2"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2:36" ht="24" customHeight="1" x14ac:dyDescent="0.2"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2:36" ht="24" customHeight="1" x14ac:dyDescent="0.2"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2:36" ht="24" customHeight="1" x14ac:dyDescent="0.2"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2:36" ht="24" customHeight="1" x14ac:dyDescent="0.2"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2:36" ht="24" customHeight="1" x14ac:dyDescent="0.2"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  <row r="569" spans="2:36" ht="24" customHeight="1" x14ac:dyDescent="0.2"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</row>
    <row r="570" spans="2:36" ht="24" customHeight="1" x14ac:dyDescent="0.2">
      <c r="B570" s="79"/>
      <c r="C570" s="79"/>
      <c r="D570" s="79"/>
      <c r="E570" s="79"/>
      <c r="F570" s="79"/>
      <c r="G570" s="79"/>
      <c r="H570" s="79"/>
      <c r="I570" s="79"/>
      <c r="J570" s="79"/>
      <c r="K570" s="7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</row>
    <row r="571" spans="2:36" ht="24" customHeight="1" x14ac:dyDescent="0.2">
      <c r="B571" s="79"/>
      <c r="C571" s="79"/>
      <c r="D571" s="79"/>
      <c r="E571" s="79"/>
      <c r="F571" s="79"/>
      <c r="G571" s="79"/>
      <c r="H571" s="79"/>
      <c r="I571" s="79"/>
      <c r="J571" s="79"/>
      <c r="K571" s="7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</row>
    <row r="572" spans="2:36" ht="24" customHeight="1" x14ac:dyDescent="0.2"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</row>
    <row r="573" spans="2:36" ht="24" customHeight="1" x14ac:dyDescent="0.2">
      <c r="B573" s="79"/>
      <c r="C573" s="79"/>
      <c r="D573" s="79"/>
      <c r="E573" s="79"/>
      <c r="F573" s="79"/>
      <c r="G573" s="79"/>
      <c r="H573" s="79"/>
      <c r="I573" s="79"/>
      <c r="J573" s="79"/>
      <c r="K573" s="7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</row>
    <row r="574" spans="2:36" ht="24" customHeight="1" x14ac:dyDescent="0.2">
      <c r="B574" s="79"/>
      <c r="C574" s="79"/>
      <c r="D574" s="79"/>
      <c r="E574" s="79"/>
      <c r="F574" s="79"/>
      <c r="G574" s="79"/>
      <c r="H574" s="79"/>
      <c r="I574" s="79"/>
      <c r="J574" s="79"/>
      <c r="K574" s="7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</row>
    <row r="575" spans="2:36" ht="24" customHeight="1" x14ac:dyDescent="0.2">
      <c r="B575" s="79"/>
      <c r="C575" s="79"/>
      <c r="D575" s="79"/>
      <c r="E575" s="79"/>
      <c r="F575" s="79"/>
      <c r="G575" s="79"/>
      <c r="H575" s="79"/>
      <c r="I575" s="79"/>
      <c r="J575" s="79"/>
      <c r="K575" s="7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</row>
    <row r="576" spans="2:36" ht="24" customHeight="1" x14ac:dyDescent="0.2">
      <c r="B576" s="79"/>
      <c r="C576" s="79"/>
      <c r="D576" s="79"/>
      <c r="E576" s="79"/>
      <c r="F576" s="79"/>
      <c r="G576" s="79"/>
      <c r="H576" s="79"/>
      <c r="I576" s="79"/>
      <c r="J576" s="79"/>
      <c r="K576" s="7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</row>
    <row r="577" spans="2:36" ht="24" customHeight="1" x14ac:dyDescent="0.2"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</row>
    <row r="578" spans="2:36" ht="24" customHeight="1" x14ac:dyDescent="0.2">
      <c r="B578" s="79"/>
      <c r="C578" s="79"/>
      <c r="D578" s="79"/>
      <c r="E578" s="79"/>
      <c r="F578" s="79"/>
      <c r="G578" s="79"/>
      <c r="H578" s="79"/>
      <c r="I578" s="79"/>
      <c r="J578" s="79"/>
      <c r="K578" s="7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</row>
    <row r="579" spans="2:36" ht="24" customHeight="1" x14ac:dyDescent="0.2"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</row>
    <row r="580" spans="2:36" ht="24" customHeight="1" x14ac:dyDescent="0.2">
      <c r="B580" s="79"/>
      <c r="C580" s="79"/>
      <c r="D580" s="79"/>
      <c r="E580" s="79"/>
      <c r="F580" s="79"/>
      <c r="G580" s="79"/>
      <c r="H580" s="79"/>
      <c r="I580" s="79"/>
      <c r="J580" s="79"/>
      <c r="K580" s="7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</row>
    <row r="581" spans="2:36" ht="24" customHeight="1" x14ac:dyDescent="0.2">
      <c r="B581" s="79"/>
      <c r="C581" s="79"/>
      <c r="D581" s="79"/>
      <c r="E581" s="79"/>
      <c r="F581" s="79"/>
      <c r="G581" s="79"/>
      <c r="H581" s="79"/>
      <c r="I581" s="79"/>
      <c r="J581" s="79"/>
      <c r="K581" s="7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</row>
    <row r="582" spans="2:36" ht="24" customHeight="1" x14ac:dyDescent="0.2"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</row>
    <row r="583" spans="2:36" ht="24" customHeight="1" x14ac:dyDescent="0.2">
      <c r="B583" s="79"/>
      <c r="C583" s="79"/>
      <c r="D583" s="79"/>
      <c r="E583" s="79"/>
      <c r="F583" s="79"/>
      <c r="G583" s="79"/>
      <c r="H583" s="79"/>
      <c r="I583" s="79"/>
      <c r="J583" s="79"/>
      <c r="K583" s="7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</row>
    <row r="584" spans="2:36" ht="24" customHeight="1" x14ac:dyDescent="0.2">
      <c r="B584" s="79"/>
      <c r="C584" s="79"/>
      <c r="D584" s="79"/>
      <c r="E584" s="79"/>
      <c r="F584" s="79"/>
      <c r="G584" s="79"/>
      <c r="H584" s="79"/>
      <c r="I584" s="79"/>
      <c r="J584" s="79"/>
      <c r="K584" s="7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</row>
    <row r="585" spans="2:36" ht="24" customHeight="1" x14ac:dyDescent="0.2">
      <c r="B585" s="79"/>
      <c r="C585" s="79"/>
      <c r="D585" s="79"/>
      <c r="E585" s="79"/>
      <c r="F585" s="79"/>
      <c r="G585" s="79"/>
      <c r="H585" s="79"/>
      <c r="I585" s="79"/>
      <c r="J585" s="79"/>
      <c r="K585" s="7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</row>
    <row r="586" spans="2:36" ht="24" customHeight="1" x14ac:dyDescent="0.2">
      <c r="B586" s="79"/>
      <c r="C586" s="79"/>
      <c r="D586" s="79"/>
      <c r="E586" s="79"/>
      <c r="F586" s="79"/>
      <c r="G586" s="79"/>
      <c r="H586" s="79"/>
      <c r="I586" s="79"/>
      <c r="J586" s="79"/>
      <c r="K586" s="7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</row>
    <row r="587" spans="2:36" ht="24" customHeight="1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</row>
    <row r="588" spans="2:36" ht="24" customHeight="1" x14ac:dyDescent="0.2"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</row>
    <row r="589" spans="2:36" ht="24" customHeight="1" x14ac:dyDescent="0.2">
      <c r="B589" s="79"/>
      <c r="C589" s="79"/>
      <c r="D589" s="79"/>
      <c r="E589" s="79"/>
      <c r="F589" s="79"/>
      <c r="G589" s="79"/>
      <c r="H589" s="79"/>
      <c r="I589" s="79"/>
      <c r="J589" s="79"/>
      <c r="K589" s="7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</row>
    <row r="590" spans="2:36" ht="24" customHeight="1" x14ac:dyDescent="0.2">
      <c r="B590" s="79"/>
      <c r="C590" s="79"/>
      <c r="D590" s="79"/>
      <c r="E590" s="79"/>
      <c r="F590" s="79"/>
      <c r="G590" s="79"/>
      <c r="H590" s="79"/>
      <c r="I590" s="79"/>
      <c r="J590" s="79"/>
      <c r="K590" s="7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</row>
    <row r="591" spans="2:36" ht="24" customHeight="1" x14ac:dyDescent="0.2"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</row>
    <row r="592" spans="2:36" ht="24" customHeight="1" x14ac:dyDescent="0.2">
      <c r="B592" s="79"/>
      <c r="C592" s="79"/>
      <c r="D592" s="79"/>
      <c r="E592" s="79"/>
      <c r="F592" s="79"/>
      <c r="G592" s="79"/>
      <c r="H592" s="79"/>
      <c r="I592" s="79"/>
      <c r="J592" s="79"/>
      <c r="K592" s="7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</row>
    <row r="593" spans="2:36" ht="24" customHeight="1" x14ac:dyDescent="0.2"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</row>
    <row r="594" spans="2:36" ht="24" customHeight="1" x14ac:dyDescent="0.2"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</row>
    <row r="595" spans="2:36" ht="24" customHeight="1" x14ac:dyDescent="0.2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</row>
    <row r="596" spans="2:36" ht="24" customHeight="1" x14ac:dyDescent="0.2"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</row>
    <row r="597" spans="2:36" ht="24" customHeight="1" x14ac:dyDescent="0.2">
      <c r="B597" s="79"/>
      <c r="C597" s="79"/>
      <c r="D597" s="79"/>
      <c r="E597" s="79"/>
      <c r="F597" s="79"/>
      <c r="G597" s="79"/>
      <c r="H597" s="79"/>
      <c r="I597" s="79"/>
      <c r="J597" s="79"/>
      <c r="K597" s="7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</row>
    <row r="598" spans="2:36" ht="24" customHeight="1" x14ac:dyDescent="0.2"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</row>
    <row r="599" spans="2:36" ht="24" customHeight="1" x14ac:dyDescent="0.2">
      <c r="B599" s="79"/>
      <c r="C599" s="79"/>
      <c r="D599" s="79"/>
      <c r="E599" s="79"/>
      <c r="F599" s="79"/>
      <c r="G599" s="79"/>
      <c r="H599" s="79"/>
      <c r="I599" s="79"/>
      <c r="J599" s="79"/>
      <c r="K599" s="7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</row>
    <row r="600" spans="2:36" ht="24" customHeight="1" x14ac:dyDescent="0.2">
      <c r="B600" s="79"/>
      <c r="C600" s="79"/>
      <c r="D600" s="79"/>
      <c r="E600" s="79"/>
      <c r="F600" s="79"/>
      <c r="G600" s="79"/>
      <c r="H600" s="79"/>
      <c r="I600" s="79"/>
      <c r="J600" s="79"/>
      <c r="K600" s="7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</row>
    <row r="601" spans="2:36" ht="24" customHeight="1" x14ac:dyDescent="0.2">
      <c r="B601" s="79"/>
      <c r="C601" s="79"/>
      <c r="D601" s="79"/>
      <c r="E601" s="79"/>
      <c r="F601" s="79"/>
      <c r="G601" s="79"/>
      <c r="H601" s="79"/>
      <c r="I601" s="79"/>
      <c r="J601" s="79"/>
      <c r="K601" s="7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</row>
    <row r="602" spans="2:36" ht="24" customHeight="1" x14ac:dyDescent="0.2">
      <c r="B602" s="79"/>
      <c r="C602" s="79"/>
      <c r="D602" s="79"/>
      <c r="E602" s="79"/>
      <c r="F602" s="79"/>
      <c r="G602" s="79"/>
      <c r="H602" s="79"/>
      <c r="I602" s="79"/>
      <c r="J602" s="79"/>
      <c r="K602" s="7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</row>
    <row r="603" spans="2:36" ht="24" customHeight="1" x14ac:dyDescent="0.2"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</row>
    <row r="604" spans="2:36" ht="24" customHeight="1" x14ac:dyDescent="0.2">
      <c r="B604" s="79"/>
      <c r="C604" s="79"/>
      <c r="D604" s="79"/>
      <c r="E604" s="79"/>
      <c r="F604" s="79"/>
      <c r="G604" s="79"/>
      <c r="H604" s="79"/>
      <c r="I604" s="79"/>
      <c r="J604" s="79"/>
      <c r="K604" s="7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</row>
    <row r="605" spans="2:36" ht="24" customHeight="1" x14ac:dyDescent="0.2">
      <c r="B605" s="79"/>
      <c r="C605" s="79"/>
      <c r="D605" s="79"/>
      <c r="E605" s="79"/>
      <c r="F605" s="79"/>
      <c r="G605" s="79"/>
      <c r="H605" s="79"/>
      <c r="I605" s="79"/>
      <c r="J605" s="79"/>
      <c r="K605" s="7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</row>
    <row r="606" spans="2:36" ht="24" customHeight="1" x14ac:dyDescent="0.2">
      <c r="B606" s="79"/>
      <c r="C606" s="79"/>
      <c r="D606" s="79"/>
      <c r="E606" s="79"/>
      <c r="F606" s="79"/>
      <c r="G606" s="79"/>
      <c r="H606" s="79"/>
      <c r="I606" s="79"/>
      <c r="J606" s="79"/>
      <c r="K606" s="7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</row>
    <row r="607" spans="2:36" ht="24" customHeight="1" x14ac:dyDescent="0.2"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</row>
    <row r="608" spans="2:36" ht="24" customHeight="1" x14ac:dyDescent="0.2">
      <c r="B608" s="79"/>
      <c r="C608" s="79"/>
      <c r="D608" s="79"/>
      <c r="E608" s="79"/>
      <c r="F608" s="79"/>
      <c r="G608" s="79"/>
      <c r="H608" s="79"/>
      <c r="I608" s="79"/>
      <c r="J608" s="79"/>
      <c r="K608" s="7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</row>
    <row r="609" spans="2:36" ht="24" customHeight="1" x14ac:dyDescent="0.2"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</row>
    <row r="610" spans="2:36" ht="24" customHeight="1" x14ac:dyDescent="0.2">
      <c r="B610" s="79"/>
      <c r="C610" s="79"/>
      <c r="D610" s="79"/>
      <c r="E610" s="79"/>
      <c r="F610" s="79"/>
      <c r="G610" s="79"/>
      <c r="H610" s="79"/>
      <c r="I610" s="79"/>
      <c r="J610" s="79"/>
      <c r="K610" s="7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</row>
    <row r="611" spans="2:36" ht="24" customHeight="1" x14ac:dyDescent="0.2">
      <c r="B611" s="79"/>
      <c r="C611" s="79"/>
      <c r="D611" s="79"/>
      <c r="E611" s="79"/>
      <c r="F611" s="79"/>
      <c r="G611" s="79"/>
      <c r="H611" s="79"/>
      <c r="I611" s="79"/>
      <c r="J611" s="79"/>
      <c r="K611" s="7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</row>
    <row r="612" spans="2:36" ht="24" customHeight="1" x14ac:dyDescent="0.2">
      <c r="B612" s="79"/>
      <c r="C612" s="79"/>
      <c r="D612" s="79"/>
      <c r="E612" s="79"/>
      <c r="F612" s="79"/>
      <c r="G612" s="79"/>
      <c r="H612" s="79"/>
      <c r="I612" s="79"/>
      <c r="J612" s="79"/>
      <c r="K612" s="7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</row>
    <row r="613" spans="2:36" ht="24" customHeight="1" x14ac:dyDescent="0.2">
      <c r="B613" s="79"/>
      <c r="C613" s="79"/>
      <c r="D613" s="79"/>
      <c r="E613" s="79"/>
      <c r="F613" s="79"/>
      <c r="G613" s="79"/>
      <c r="H613" s="79"/>
      <c r="I613" s="79"/>
      <c r="J613" s="79"/>
      <c r="K613" s="7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</row>
    <row r="614" spans="2:36" ht="24" customHeight="1" x14ac:dyDescent="0.2"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</row>
    <row r="615" spans="2:36" ht="24" customHeight="1" x14ac:dyDescent="0.2">
      <c r="B615" s="79"/>
      <c r="C615" s="79"/>
      <c r="D615" s="79"/>
      <c r="E615" s="79"/>
      <c r="F615" s="79"/>
      <c r="G615" s="79"/>
      <c r="H615" s="79"/>
      <c r="I615" s="79"/>
      <c r="J615" s="79"/>
      <c r="K615" s="7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</row>
    <row r="616" spans="2:36" ht="24" customHeight="1" x14ac:dyDescent="0.2">
      <c r="B616" s="79"/>
      <c r="C616" s="79"/>
      <c r="D616" s="79"/>
      <c r="E616" s="79"/>
      <c r="F616" s="79"/>
      <c r="G616" s="79"/>
      <c r="H616" s="79"/>
      <c r="I616" s="79"/>
      <c r="J616" s="79"/>
      <c r="K616" s="7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</row>
    <row r="617" spans="2:36" ht="24" customHeight="1" x14ac:dyDescent="0.2">
      <c r="B617" s="79"/>
      <c r="C617" s="79"/>
      <c r="D617" s="79"/>
      <c r="E617" s="79"/>
      <c r="F617" s="79"/>
      <c r="G617" s="79"/>
      <c r="H617" s="79"/>
      <c r="I617" s="79"/>
      <c r="J617" s="79"/>
      <c r="K617" s="7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</row>
    <row r="618" spans="2:36" ht="24" customHeight="1" x14ac:dyDescent="0.2">
      <c r="B618" s="79"/>
      <c r="C618" s="79"/>
      <c r="D618" s="79"/>
      <c r="E618" s="79"/>
      <c r="F618" s="79"/>
      <c r="G618" s="79"/>
      <c r="H618" s="79"/>
      <c r="I618" s="79"/>
      <c r="J618" s="79"/>
      <c r="K618" s="7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</row>
    <row r="619" spans="2:36" ht="24" customHeight="1" x14ac:dyDescent="0.2"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</row>
    <row r="620" spans="2:36" ht="24" customHeight="1" x14ac:dyDescent="0.2"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</row>
    <row r="621" spans="2:36" ht="24" customHeight="1" x14ac:dyDescent="0.2"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</row>
    <row r="622" spans="2:36" ht="24" customHeight="1" x14ac:dyDescent="0.2"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</row>
    <row r="623" spans="2:36" ht="24" customHeight="1" x14ac:dyDescent="0.2"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</row>
    <row r="624" spans="2:36" ht="24" customHeight="1" x14ac:dyDescent="0.2"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</row>
    <row r="625" spans="2:36" ht="24" customHeight="1" x14ac:dyDescent="0.2">
      <c r="B625" s="79"/>
      <c r="C625" s="79"/>
      <c r="D625" s="79"/>
      <c r="E625" s="79"/>
      <c r="F625" s="79"/>
      <c r="G625" s="79"/>
      <c r="H625" s="79"/>
      <c r="I625" s="79"/>
      <c r="J625" s="79"/>
      <c r="K625" s="7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</row>
    <row r="626" spans="2:36" ht="24" customHeight="1" x14ac:dyDescent="0.2">
      <c r="B626" s="79"/>
      <c r="C626" s="79"/>
      <c r="D626" s="79"/>
      <c r="E626" s="79"/>
      <c r="F626" s="79"/>
      <c r="G626" s="79"/>
      <c r="H626" s="79"/>
      <c r="I626" s="79"/>
      <c r="J626" s="79"/>
      <c r="K626" s="7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</row>
    <row r="627" spans="2:36" ht="24" customHeight="1" x14ac:dyDescent="0.2">
      <c r="B627" s="79"/>
      <c r="C627" s="79"/>
      <c r="D627" s="79"/>
      <c r="E627" s="79"/>
      <c r="F627" s="79"/>
      <c r="G627" s="79"/>
      <c r="H627" s="79"/>
      <c r="I627" s="79"/>
      <c r="J627" s="79"/>
      <c r="K627" s="7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</row>
    <row r="628" spans="2:36" ht="24" customHeight="1" x14ac:dyDescent="0.2">
      <c r="B628" s="79"/>
      <c r="C628" s="79"/>
      <c r="D628" s="79"/>
      <c r="E628" s="79"/>
      <c r="F628" s="79"/>
      <c r="G628" s="79"/>
      <c r="H628" s="79"/>
      <c r="I628" s="79"/>
      <c r="J628" s="79"/>
      <c r="K628" s="7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</row>
    <row r="629" spans="2:36" ht="24" customHeight="1" x14ac:dyDescent="0.2">
      <c r="B629" s="79"/>
      <c r="C629" s="79"/>
      <c r="D629" s="79"/>
      <c r="E629" s="79"/>
      <c r="F629" s="79"/>
      <c r="G629" s="79"/>
      <c r="H629" s="79"/>
      <c r="I629" s="79"/>
      <c r="J629" s="79"/>
      <c r="K629" s="7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</row>
    <row r="630" spans="2:36" ht="24" customHeight="1" x14ac:dyDescent="0.2"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</row>
    <row r="631" spans="2:36" ht="24" customHeight="1" x14ac:dyDescent="0.2">
      <c r="B631" s="79"/>
      <c r="C631" s="79"/>
      <c r="D631" s="79"/>
      <c r="E631" s="79"/>
      <c r="F631" s="79"/>
      <c r="G631" s="79"/>
      <c r="H631" s="79"/>
      <c r="I631" s="79"/>
      <c r="J631" s="79"/>
      <c r="K631" s="7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</row>
    <row r="632" spans="2:36" ht="24" customHeight="1" x14ac:dyDescent="0.2"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</row>
    <row r="633" spans="2:36" ht="24" customHeight="1" x14ac:dyDescent="0.2">
      <c r="B633" s="79"/>
      <c r="C633" s="79"/>
      <c r="D633" s="79"/>
      <c r="E633" s="79"/>
      <c r="F633" s="79"/>
      <c r="G633" s="79"/>
      <c r="H633" s="79"/>
      <c r="I633" s="79"/>
      <c r="J633" s="79"/>
      <c r="K633" s="7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</row>
    <row r="634" spans="2:36" ht="24" customHeight="1" x14ac:dyDescent="0.2">
      <c r="B634" s="79"/>
      <c r="C634" s="79"/>
      <c r="D634" s="79"/>
      <c r="E634" s="79"/>
      <c r="F634" s="79"/>
      <c r="G634" s="79"/>
      <c r="H634" s="79"/>
      <c r="I634" s="79"/>
      <c r="J634" s="79"/>
      <c r="K634" s="7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</row>
    <row r="635" spans="2:36" ht="24" customHeight="1" x14ac:dyDescent="0.2"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</row>
    <row r="636" spans="2:36" ht="24" customHeight="1" x14ac:dyDescent="0.2">
      <c r="B636" s="79"/>
      <c r="C636" s="79"/>
      <c r="D636" s="79"/>
      <c r="E636" s="79"/>
      <c r="F636" s="79"/>
      <c r="G636" s="79"/>
      <c r="H636" s="79"/>
      <c r="I636" s="79"/>
      <c r="J636" s="79"/>
      <c r="K636" s="7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</row>
    <row r="637" spans="2:36" ht="24" customHeight="1" x14ac:dyDescent="0.2">
      <c r="B637" s="79"/>
      <c r="C637" s="79"/>
      <c r="D637" s="79"/>
      <c r="E637" s="79"/>
      <c r="F637" s="79"/>
      <c r="G637" s="79"/>
      <c r="H637" s="79"/>
      <c r="I637" s="79"/>
      <c r="J637" s="79"/>
      <c r="K637" s="7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</row>
    <row r="638" spans="2:36" ht="24" customHeight="1" x14ac:dyDescent="0.2">
      <c r="B638" s="79"/>
      <c r="C638" s="79"/>
      <c r="D638" s="79"/>
      <c r="E638" s="79"/>
      <c r="F638" s="79"/>
      <c r="G638" s="79"/>
      <c r="H638" s="79"/>
      <c r="I638" s="79"/>
      <c r="J638" s="79"/>
      <c r="K638" s="7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</row>
    <row r="639" spans="2:36" ht="24" customHeight="1" x14ac:dyDescent="0.2">
      <c r="B639" s="79"/>
      <c r="C639" s="79"/>
      <c r="D639" s="79"/>
      <c r="E639" s="79"/>
      <c r="F639" s="79"/>
      <c r="G639" s="79"/>
      <c r="H639" s="79"/>
      <c r="I639" s="79"/>
      <c r="J639" s="79"/>
      <c r="K639" s="7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</row>
    <row r="640" spans="2:36" ht="24" customHeight="1" x14ac:dyDescent="0.2"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</row>
    <row r="641" spans="2:36" ht="24" customHeight="1" x14ac:dyDescent="0.2">
      <c r="B641" s="79"/>
      <c r="C641" s="79"/>
      <c r="D641" s="79"/>
      <c r="E641" s="79"/>
      <c r="F641" s="79"/>
      <c r="G641" s="79"/>
      <c r="H641" s="79"/>
      <c r="I641" s="79"/>
      <c r="J641" s="79"/>
      <c r="K641" s="7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</row>
    <row r="642" spans="2:36" ht="24" customHeight="1" x14ac:dyDescent="0.2">
      <c r="B642" s="79"/>
      <c r="C642" s="79"/>
      <c r="D642" s="79"/>
      <c r="E642" s="79"/>
      <c r="F642" s="79"/>
      <c r="G642" s="79"/>
      <c r="H642" s="79"/>
      <c r="I642" s="79"/>
      <c r="J642" s="79"/>
      <c r="K642" s="7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</row>
    <row r="643" spans="2:36" ht="24" customHeight="1" x14ac:dyDescent="0.2">
      <c r="B643" s="79"/>
      <c r="C643" s="79"/>
      <c r="D643" s="79"/>
      <c r="E643" s="79"/>
      <c r="F643" s="79"/>
      <c r="G643" s="79"/>
      <c r="H643" s="79"/>
      <c r="I643" s="79"/>
      <c r="J643" s="79"/>
      <c r="K643" s="7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</row>
    <row r="644" spans="2:36" ht="24" customHeight="1" x14ac:dyDescent="0.2">
      <c r="B644" s="79"/>
      <c r="C644" s="79"/>
      <c r="D644" s="79"/>
      <c r="E644" s="79"/>
      <c r="F644" s="79"/>
      <c r="G644" s="79"/>
      <c r="H644" s="79"/>
      <c r="I644" s="79"/>
      <c r="J644" s="79"/>
      <c r="K644" s="7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</row>
    <row r="645" spans="2:36" ht="24" customHeight="1" x14ac:dyDescent="0.2"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</row>
    <row r="646" spans="2:36" ht="24" customHeight="1" x14ac:dyDescent="0.2">
      <c r="B646" s="79"/>
      <c r="C646" s="79"/>
      <c r="D646" s="79"/>
      <c r="E646" s="79"/>
      <c r="F646" s="79"/>
      <c r="G646" s="79"/>
      <c r="H646" s="79"/>
      <c r="I646" s="79"/>
      <c r="J646" s="79"/>
      <c r="K646" s="7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</row>
    <row r="647" spans="2:36" ht="24" customHeight="1" x14ac:dyDescent="0.2">
      <c r="B647" s="79"/>
      <c r="C647" s="79"/>
      <c r="D647" s="79"/>
      <c r="E647" s="79"/>
      <c r="F647" s="79"/>
      <c r="G647" s="79"/>
      <c r="H647" s="79"/>
      <c r="I647" s="79"/>
      <c r="J647" s="79"/>
      <c r="K647" s="7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</row>
    <row r="648" spans="2:36" ht="24" customHeight="1" x14ac:dyDescent="0.2"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</row>
    <row r="649" spans="2:36" ht="24" customHeight="1" x14ac:dyDescent="0.2"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</row>
    <row r="650" spans="2:36" ht="24" customHeight="1" x14ac:dyDescent="0.2"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</row>
    <row r="651" spans="2:36" ht="24" customHeight="1" x14ac:dyDescent="0.2"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</row>
    <row r="652" spans="2:36" ht="24" customHeight="1" x14ac:dyDescent="0.2">
      <c r="B652" s="79"/>
      <c r="C652" s="79"/>
      <c r="D652" s="79"/>
      <c r="E652" s="79"/>
      <c r="F652" s="79"/>
      <c r="G652" s="79"/>
      <c r="H652" s="79"/>
      <c r="I652" s="79"/>
      <c r="J652" s="79"/>
      <c r="K652" s="7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</row>
    <row r="653" spans="2:36" ht="24" customHeight="1" x14ac:dyDescent="0.2">
      <c r="B653" s="79"/>
      <c r="C653" s="79"/>
      <c r="D653" s="79"/>
      <c r="E653" s="79"/>
      <c r="F653" s="79"/>
      <c r="G653" s="79"/>
      <c r="H653" s="79"/>
      <c r="I653" s="79"/>
      <c r="J653" s="79"/>
      <c r="K653" s="7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</row>
    <row r="654" spans="2:36" ht="24" customHeight="1" x14ac:dyDescent="0.2">
      <c r="B654" s="79"/>
      <c r="C654" s="79"/>
      <c r="D654" s="79"/>
      <c r="E654" s="79"/>
      <c r="F654" s="79"/>
      <c r="G654" s="79"/>
      <c r="H654" s="79"/>
      <c r="I654" s="79"/>
      <c r="J654" s="79"/>
      <c r="K654" s="7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</row>
    <row r="655" spans="2:36" ht="24" customHeight="1" x14ac:dyDescent="0.2">
      <c r="B655" s="79"/>
      <c r="C655" s="79"/>
      <c r="D655" s="79"/>
      <c r="E655" s="79"/>
      <c r="F655" s="79"/>
      <c r="G655" s="79"/>
      <c r="H655" s="79"/>
      <c r="I655" s="79"/>
      <c r="J655" s="79"/>
      <c r="K655" s="7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</row>
    <row r="656" spans="2:36" ht="24" customHeight="1" x14ac:dyDescent="0.2"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</row>
    <row r="657" spans="2:36" ht="24" customHeight="1" x14ac:dyDescent="0.2">
      <c r="B657" s="79"/>
      <c r="C657" s="79"/>
      <c r="D657" s="79"/>
      <c r="E657" s="79"/>
      <c r="F657" s="79"/>
      <c r="G657" s="79"/>
      <c r="H657" s="79"/>
      <c r="I657" s="79"/>
      <c r="J657" s="79"/>
      <c r="K657" s="7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</row>
    <row r="658" spans="2:36" ht="24" customHeight="1" x14ac:dyDescent="0.2">
      <c r="B658" s="79"/>
      <c r="C658" s="79"/>
      <c r="D658" s="79"/>
      <c r="E658" s="79"/>
      <c r="F658" s="79"/>
      <c r="G658" s="79"/>
      <c r="H658" s="79"/>
      <c r="I658" s="79"/>
      <c r="J658" s="79"/>
      <c r="K658" s="7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</row>
    <row r="659" spans="2:36" ht="24" customHeight="1" x14ac:dyDescent="0.2">
      <c r="B659" s="79"/>
      <c r="C659" s="79"/>
      <c r="D659" s="79"/>
      <c r="E659" s="79"/>
      <c r="F659" s="79"/>
      <c r="G659" s="79"/>
      <c r="H659" s="79"/>
      <c r="I659" s="79"/>
      <c r="J659" s="79"/>
      <c r="K659" s="7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</row>
    <row r="660" spans="2:36" ht="24" customHeight="1" x14ac:dyDescent="0.2">
      <c r="B660" s="79"/>
      <c r="C660" s="79"/>
      <c r="D660" s="79"/>
      <c r="E660" s="79"/>
      <c r="F660" s="79"/>
      <c r="G660" s="79"/>
      <c r="H660" s="79"/>
      <c r="I660" s="79"/>
      <c r="J660" s="79"/>
      <c r="K660" s="7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</row>
    <row r="661" spans="2:36" ht="24" customHeight="1" x14ac:dyDescent="0.2"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</row>
    <row r="662" spans="2:36" ht="24" customHeight="1" x14ac:dyDescent="0.2">
      <c r="B662" s="79"/>
      <c r="C662" s="79"/>
      <c r="D662" s="79"/>
      <c r="E662" s="79"/>
      <c r="F662" s="79"/>
      <c r="G662" s="79"/>
      <c r="H662" s="79"/>
      <c r="I662" s="79"/>
      <c r="J662" s="79"/>
      <c r="K662" s="7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</row>
    <row r="663" spans="2:36" ht="24" customHeight="1" x14ac:dyDescent="0.2">
      <c r="B663" s="79"/>
      <c r="C663" s="79"/>
      <c r="D663" s="79"/>
      <c r="E663" s="79"/>
      <c r="F663" s="79"/>
      <c r="G663" s="79"/>
      <c r="H663" s="79"/>
      <c r="I663" s="79"/>
      <c r="J663" s="79"/>
      <c r="K663" s="7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</row>
    <row r="664" spans="2:36" ht="24" customHeight="1" x14ac:dyDescent="0.2">
      <c r="B664" s="79"/>
      <c r="C664" s="79"/>
      <c r="D664" s="79"/>
      <c r="E664" s="79"/>
      <c r="F664" s="79"/>
      <c r="G664" s="79"/>
      <c r="H664" s="79"/>
      <c r="I664" s="79"/>
      <c r="J664" s="79"/>
      <c r="K664" s="7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</row>
    <row r="665" spans="2:36" ht="24" customHeight="1" x14ac:dyDescent="0.2">
      <c r="B665" s="79"/>
      <c r="C665" s="79"/>
      <c r="D665" s="79"/>
      <c r="E665" s="79"/>
      <c r="F665" s="79"/>
      <c r="G665" s="79"/>
      <c r="H665" s="79"/>
      <c r="I665" s="79"/>
      <c r="J665" s="79"/>
      <c r="K665" s="7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</row>
    <row r="666" spans="2:36" ht="24" customHeight="1" x14ac:dyDescent="0.2"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</row>
    <row r="667" spans="2:36" ht="24" customHeight="1" x14ac:dyDescent="0.2">
      <c r="B667" s="79"/>
      <c r="C667" s="79"/>
      <c r="D667" s="79"/>
      <c r="E667" s="79"/>
      <c r="F667" s="79"/>
      <c r="G667" s="79"/>
      <c r="H667" s="79"/>
      <c r="I667" s="79"/>
      <c r="J667" s="79"/>
      <c r="K667" s="7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</row>
    <row r="668" spans="2:36" ht="24" customHeight="1" x14ac:dyDescent="0.2">
      <c r="B668" s="79"/>
      <c r="C668" s="79"/>
      <c r="D668" s="79"/>
      <c r="E668" s="79"/>
      <c r="F668" s="79"/>
      <c r="G668" s="79"/>
      <c r="H668" s="79"/>
      <c r="I668" s="79"/>
      <c r="J668" s="79"/>
      <c r="K668" s="7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</row>
    <row r="669" spans="2:36" ht="24" customHeight="1" x14ac:dyDescent="0.2">
      <c r="B669" s="79"/>
      <c r="C669" s="79"/>
      <c r="D669" s="79"/>
      <c r="E669" s="79"/>
      <c r="F669" s="79"/>
      <c r="G669" s="79"/>
      <c r="H669" s="79"/>
      <c r="I669" s="79"/>
      <c r="J669" s="79"/>
      <c r="K669" s="7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</row>
    <row r="670" spans="2:36" ht="24" customHeight="1" x14ac:dyDescent="0.2">
      <c r="B670" s="79"/>
      <c r="C670" s="79"/>
      <c r="D670" s="79"/>
      <c r="E670" s="79"/>
      <c r="F670" s="79"/>
      <c r="G670" s="79"/>
      <c r="H670" s="79"/>
      <c r="I670" s="79"/>
      <c r="J670" s="79"/>
      <c r="K670" s="7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</row>
    <row r="671" spans="2:36" ht="24" customHeight="1" x14ac:dyDescent="0.2">
      <c r="B671" s="79"/>
      <c r="C671" s="79"/>
      <c r="D671" s="79"/>
      <c r="E671" s="79"/>
      <c r="F671" s="79"/>
      <c r="G671" s="79"/>
      <c r="H671" s="79"/>
      <c r="I671" s="79"/>
      <c r="J671" s="79"/>
      <c r="K671" s="7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</row>
    <row r="672" spans="2:36" ht="24" customHeight="1" x14ac:dyDescent="0.2"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</row>
    <row r="673" spans="2:36" ht="24" customHeight="1" x14ac:dyDescent="0.2">
      <c r="B673" s="79"/>
      <c r="C673" s="79"/>
      <c r="D673" s="79"/>
      <c r="E673" s="79"/>
      <c r="F673" s="79"/>
      <c r="G673" s="79"/>
      <c r="H673" s="79"/>
      <c r="I673" s="79"/>
      <c r="J673" s="79"/>
      <c r="K673" s="7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</row>
    <row r="674" spans="2:36" ht="24" customHeight="1" x14ac:dyDescent="0.2">
      <c r="B674" s="79"/>
      <c r="C674" s="79"/>
      <c r="D674" s="79"/>
      <c r="E674" s="79"/>
      <c r="F674" s="79"/>
      <c r="G674" s="79"/>
      <c r="H674" s="79"/>
      <c r="I674" s="79"/>
      <c r="J674" s="79"/>
      <c r="K674" s="7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</row>
    <row r="675" spans="2:36" ht="24" customHeight="1" x14ac:dyDescent="0.2">
      <c r="B675" s="79"/>
      <c r="C675" s="79"/>
      <c r="D675" s="79"/>
      <c r="E675" s="79"/>
      <c r="F675" s="79"/>
      <c r="G675" s="79"/>
      <c r="H675" s="79"/>
      <c r="I675" s="79"/>
      <c r="J675" s="79"/>
      <c r="K675" s="7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</row>
    <row r="676" spans="2:36" ht="24" customHeight="1" x14ac:dyDescent="0.2">
      <c r="B676" s="79"/>
      <c r="C676" s="79"/>
      <c r="D676" s="79"/>
      <c r="E676" s="79"/>
      <c r="F676" s="79"/>
      <c r="G676" s="79"/>
      <c r="H676" s="79"/>
      <c r="I676" s="79"/>
      <c r="J676" s="79"/>
      <c r="K676" s="7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</row>
    <row r="677" spans="2:36" ht="24" customHeight="1" x14ac:dyDescent="0.2"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</row>
    <row r="678" spans="2:36" ht="24" customHeight="1" x14ac:dyDescent="0.2"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</row>
    <row r="679" spans="2:36" ht="24" customHeight="1" x14ac:dyDescent="0.2"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</row>
    <row r="680" spans="2:36" ht="24" customHeight="1" x14ac:dyDescent="0.2"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</row>
    <row r="681" spans="2:36" ht="24" customHeight="1" x14ac:dyDescent="0.2"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</row>
    <row r="682" spans="2:36" ht="24" customHeight="1" x14ac:dyDescent="0.2"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</row>
    <row r="683" spans="2:36" ht="24" customHeight="1" x14ac:dyDescent="0.2">
      <c r="B683" s="79"/>
      <c r="C683" s="79"/>
      <c r="D683" s="79"/>
      <c r="E683" s="79"/>
      <c r="F683" s="79"/>
      <c r="G683" s="79"/>
      <c r="H683" s="79"/>
      <c r="I683" s="79"/>
      <c r="J683" s="79"/>
      <c r="K683" s="7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</row>
    <row r="684" spans="2:36" ht="24" customHeight="1" x14ac:dyDescent="0.2">
      <c r="B684" s="79"/>
      <c r="C684" s="79"/>
      <c r="D684" s="79"/>
      <c r="E684" s="79"/>
      <c r="F684" s="79"/>
      <c r="G684" s="79"/>
      <c r="H684" s="79"/>
      <c r="I684" s="79"/>
      <c r="J684" s="79"/>
      <c r="K684" s="7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</row>
    <row r="685" spans="2:36" ht="24" customHeight="1" x14ac:dyDescent="0.2"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</row>
    <row r="686" spans="2:36" ht="24" customHeight="1" x14ac:dyDescent="0.2">
      <c r="B686" s="79"/>
      <c r="C686" s="79"/>
      <c r="D686" s="79"/>
      <c r="E686" s="79"/>
      <c r="F686" s="79"/>
      <c r="G686" s="79"/>
      <c r="H686" s="79"/>
      <c r="I686" s="79"/>
      <c r="J686" s="79"/>
      <c r="K686" s="7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</row>
    <row r="687" spans="2:36" ht="24" customHeight="1" x14ac:dyDescent="0.2"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</row>
    <row r="688" spans="2:36" ht="24" customHeight="1" x14ac:dyDescent="0.2">
      <c r="B688" s="79"/>
      <c r="C688" s="79"/>
      <c r="D688" s="79"/>
      <c r="E688" s="79"/>
      <c r="F688" s="79"/>
      <c r="G688" s="79"/>
      <c r="H688" s="79"/>
      <c r="I688" s="79"/>
      <c r="J688" s="79"/>
      <c r="K688" s="7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</row>
    <row r="689" spans="2:36" ht="24" customHeight="1" x14ac:dyDescent="0.2">
      <c r="B689" s="79"/>
      <c r="C689" s="79"/>
      <c r="D689" s="79"/>
      <c r="E689" s="79"/>
      <c r="F689" s="79"/>
      <c r="G689" s="79"/>
      <c r="H689" s="79"/>
      <c r="I689" s="79"/>
      <c r="J689" s="79"/>
      <c r="K689" s="7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</row>
    <row r="690" spans="2:36" ht="24" customHeight="1" x14ac:dyDescent="0.2">
      <c r="B690" s="79"/>
      <c r="C690" s="79"/>
      <c r="D690" s="79"/>
      <c r="E690" s="79"/>
      <c r="F690" s="79"/>
      <c r="G690" s="79"/>
      <c r="H690" s="79"/>
      <c r="I690" s="79"/>
      <c r="J690" s="79"/>
      <c r="K690" s="7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</row>
    <row r="691" spans="2:36" ht="24" customHeight="1" x14ac:dyDescent="0.2">
      <c r="B691" s="79"/>
      <c r="C691" s="79"/>
      <c r="D691" s="79"/>
      <c r="E691" s="79"/>
      <c r="F691" s="79"/>
      <c r="G691" s="79"/>
      <c r="H691" s="79"/>
      <c r="I691" s="79"/>
      <c r="J691" s="79"/>
      <c r="K691" s="7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</row>
    <row r="692" spans="2:36" ht="24" customHeight="1" x14ac:dyDescent="0.2">
      <c r="B692" s="79"/>
      <c r="C692" s="79"/>
      <c r="D692" s="79"/>
      <c r="E692" s="79"/>
      <c r="F692" s="79"/>
      <c r="G692" s="79"/>
      <c r="H692" s="79"/>
      <c r="I692" s="79"/>
      <c r="J692" s="79"/>
      <c r="K692" s="7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</row>
    <row r="693" spans="2:36" ht="24" customHeight="1" x14ac:dyDescent="0.2"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</row>
    <row r="694" spans="2:36" ht="24" customHeight="1" x14ac:dyDescent="0.2">
      <c r="B694" s="79"/>
      <c r="C694" s="79"/>
      <c r="D694" s="79"/>
      <c r="E694" s="79"/>
      <c r="F694" s="79"/>
      <c r="G694" s="79"/>
      <c r="H694" s="79"/>
      <c r="I694" s="79"/>
      <c r="J694" s="79"/>
      <c r="K694" s="7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</row>
    <row r="695" spans="2:36" ht="24" customHeight="1" x14ac:dyDescent="0.2">
      <c r="B695" s="79"/>
      <c r="C695" s="79"/>
      <c r="D695" s="79"/>
      <c r="E695" s="79"/>
      <c r="F695" s="79"/>
      <c r="G695" s="79"/>
      <c r="H695" s="79"/>
      <c r="I695" s="79"/>
      <c r="J695" s="79"/>
      <c r="K695" s="7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</row>
    <row r="696" spans="2:36" ht="24" customHeight="1" x14ac:dyDescent="0.2">
      <c r="B696" s="79"/>
      <c r="C696" s="79"/>
      <c r="D696" s="79"/>
      <c r="E696" s="79"/>
      <c r="F696" s="79"/>
      <c r="G696" s="79"/>
      <c r="H696" s="79"/>
      <c r="I696" s="79"/>
      <c r="J696" s="79"/>
      <c r="K696" s="7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</row>
    <row r="697" spans="2:36" ht="24" customHeight="1" x14ac:dyDescent="0.2">
      <c r="B697" s="79"/>
      <c r="C697" s="79"/>
      <c r="D697" s="79"/>
      <c r="E697" s="79"/>
      <c r="F697" s="79"/>
      <c r="G697" s="79"/>
      <c r="H697" s="79"/>
      <c r="I697" s="79"/>
      <c r="J697" s="79"/>
      <c r="K697" s="7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</row>
    <row r="698" spans="2:36" ht="24" customHeight="1" x14ac:dyDescent="0.2"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</row>
    <row r="699" spans="2:36" ht="24" customHeight="1" x14ac:dyDescent="0.2">
      <c r="B699" s="79"/>
      <c r="C699" s="79"/>
      <c r="D699" s="79"/>
      <c r="E699" s="79"/>
      <c r="F699" s="79"/>
      <c r="G699" s="79"/>
      <c r="H699" s="79"/>
      <c r="I699" s="79"/>
      <c r="J699" s="79"/>
      <c r="K699" s="7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</row>
    <row r="700" spans="2:36" ht="24" customHeight="1" x14ac:dyDescent="0.2">
      <c r="B700" s="79"/>
      <c r="C700" s="79"/>
      <c r="D700" s="79"/>
      <c r="E700" s="79"/>
      <c r="F700" s="79"/>
      <c r="G700" s="79"/>
      <c r="H700" s="79"/>
      <c r="I700" s="79"/>
      <c r="J700" s="79"/>
      <c r="K700" s="7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</row>
    <row r="701" spans="2:36" ht="24" customHeight="1" x14ac:dyDescent="0.2">
      <c r="B701" s="79"/>
      <c r="C701" s="79"/>
      <c r="D701" s="79"/>
      <c r="E701" s="79"/>
      <c r="F701" s="79"/>
      <c r="G701" s="79"/>
      <c r="H701" s="79"/>
      <c r="I701" s="79"/>
      <c r="J701" s="79"/>
      <c r="K701" s="7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</row>
    <row r="702" spans="2:36" ht="24" customHeight="1" x14ac:dyDescent="0.2">
      <c r="B702" s="79"/>
      <c r="C702" s="79"/>
      <c r="D702" s="79"/>
      <c r="E702" s="79"/>
      <c r="F702" s="79"/>
      <c r="G702" s="79"/>
      <c r="H702" s="79"/>
      <c r="I702" s="79"/>
      <c r="J702" s="79"/>
      <c r="K702" s="7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</row>
    <row r="703" spans="2:36" ht="24" customHeight="1" x14ac:dyDescent="0.2"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</row>
    <row r="704" spans="2:36" ht="24" customHeight="1" x14ac:dyDescent="0.2">
      <c r="B704" s="79"/>
      <c r="C704" s="79"/>
      <c r="D704" s="79"/>
      <c r="E704" s="79"/>
      <c r="F704" s="79"/>
      <c r="G704" s="79"/>
      <c r="H704" s="79"/>
      <c r="I704" s="79"/>
      <c r="J704" s="79"/>
      <c r="K704" s="7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</row>
    <row r="705" spans="2:36" ht="24" customHeight="1" x14ac:dyDescent="0.2">
      <c r="B705" s="79"/>
      <c r="C705" s="79"/>
      <c r="D705" s="79"/>
      <c r="E705" s="79"/>
      <c r="F705" s="79"/>
      <c r="G705" s="79"/>
      <c r="H705" s="79"/>
      <c r="I705" s="79"/>
      <c r="J705" s="79"/>
      <c r="K705" s="7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</row>
    <row r="706" spans="2:36" ht="24" customHeight="1" x14ac:dyDescent="0.2">
      <c r="B706" s="79"/>
      <c r="C706" s="79"/>
      <c r="D706" s="79"/>
      <c r="E706" s="79"/>
      <c r="F706" s="79"/>
      <c r="G706" s="79"/>
      <c r="H706" s="79"/>
      <c r="I706" s="79"/>
      <c r="J706" s="79"/>
      <c r="K706" s="7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</row>
    <row r="707" spans="2:36" ht="24" customHeight="1" x14ac:dyDescent="0.2">
      <c r="B707" s="79"/>
      <c r="C707" s="79"/>
      <c r="D707" s="79"/>
      <c r="E707" s="79"/>
      <c r="F707" s="79"/>
      <c r="G707" s="79"/>
      <c r="H707" s="79"/>
      <c r="I707" s="79"/>
      <c r="J707" s="79"/>
      <c r="K707" s="7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</row>
    <row r="708" spans="2:36" ht="24" customHeight="1" x14ac:dyDescent="0.2"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</row>
    <row r="709" spans="2:36" ht="24" customHeight="1" x14ac:dyDescent="0.2"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</row>
    <row r="710" spans="2:36" ht="24" customHeight="1" x14ac:dyDescent="0.2"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</row>
    <row r="711" spans="2:36" ht="24" customHeight="1" x14ac:dyDescent="0.2"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</row>
    <row r="712" spans="2:36" ht="24" customHeight="1" x14ac:dyDescent="0.2">
      <c r="B712" s="79"/>
      <c r="C712" s="79"/>
      <c r="D712" s="79"/>
      <c r="E712" s="79"/>
      <c r="F712" s="79"/>
      <c r="G712" s="79"/>
      <c r="H712" s="79"/>
      <c r="I712" s="79"/>
      <c r="J712" s="79"/>
      <c r="K712" s="7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</row>
    <row r="713" spans="2:36" ht="24" customHeight="1" x14ac:dyDescent="0.2">
      <c r="B713" s="79"/>
      <c r="C713" s="79"/>
      <c r="D713" s="79"/>
      <c r="E713" s="79"/>
      <c r="F713" s="79"/>
      <c r="G713" s="79"/>
      <c r="H713" s="79"/>
      <c r="I713" s="79"/>
      <c r="J713" s="79"/>
      <c r="K713" s="7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</row>
    <row r="714" spans="2:36" ht="24" customHeight="1" x14ac:dyDescent="0.2"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</row>
    <row r="715" spans="2:36" ht="24" customHeight="1" x14ac:dyDescent="0.2">
      <c r="B715" s="79"/>
      <c r="C715" s="79"/>
      <c r="D715" s="79"/>
      <c r="E715" s="79"/>
      <c r="F715" s="79"/>
      <c r="G715" s="79"/>
      <c r="H715" s="79"/>
      <c r="I715" s="79"/>
      <c r="J715" s="79"/>
      <c r="K715" s="7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</row>
    <row r="716" spans="2:36" ht="24" customHeight="1" x14ac:dyDescent="0.2">
      <c r="B716" s="79"/>
      <c r="C716" s="79"/>
      <c r="D716" s="79"/>
      <c r="E716" s="79"/>
      <c r="F716" s="79"/>
      <c r="G716" s="79"/>
      <c r="H716" s="79"/>
      <c r="I716" s="79"/>
      <c r="J716" s="79"/>
      <c r="K716" s="7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</row>
    <row r="717" spans="2:36" ht="24" customHeight="1" x14ac:dyDescent="0.2">
      <c r="B717" s="79"/>
      <c r="C717" s="79"/>
      <c r="D717" s="79"/>
      <c r="E717" s="79"/>
      <c r="F717" s="79"/>
      <c r="G717" s="79"/>
      <c r="H717" s="79"/>
      <c r="I717" s="79"/>
      <c r="J717" s="79"/>
      <c r="K717" s="7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</row>
    <row r="718" spans="2:36" ht="24" customHeight="1" x14ac:dyDescent="0.2">
      <c r="B718" s="79"/>
      <c r="C718" s="79"/>
      <c r="D718" s="79"/>
      <c r="E718" s="79"/>
      <c r="F718" s="79"/>
      <c r="G718" s="79"/>
      <c r="H718" s="79"/>
      <c r="I718" s="79"/>
      <c r="J718" s="79"/>
      <c r="K718" s="7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</row>
    <row r="719" spans="2:36" ht="24" customHeight="1" x14ac:dyDescent="0.2"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</row>
    <row r="720" spans="2:36" ht="24" customHeight="1" x14ac:dyDescent="0.2">
      <c r="B720" s="79"/>
      <c r="C720" s="79"/>
      <c r="D720" s="79"/>
      <c r="E720" s="79"/>
      <c r="F720" s="79"/>
      <c r="G720" s="79"/>
      <c r="H720" s="79"/>
      <c r="I720" s="79"/>
      <c r="J720" s="79"/>
      <c r="K720" s="7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</row>
    <row r="721" spans="2:36" ht="24" customHeight="1" x14ac:dyDescent="0.2">
      <c r="B721" s="79"/>
      <c r="C721" s="79"/>
      <c r="D721" s="79"/>
      <c r="E721" s="79"/>
      <c r="F721" s="79"/>
      <c r="G721" s="79"/>
      <c r="H721" s="79"/>
      <c r="I721" s="79"/>
      <c r="J721" s="79"/>
      <c r="K721" s="7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</row>
    <row r="722" spans="2:36" ht="24" customHeight="1" x14ac:dyDescent="0.2">
      <c r="B722" s="79"/>
      <c r="C722" s="79"/>
      <c r="D722" s="79"/>
      <c r="E722" s="79"/>
      <c r="F722" s="79"/>
      <c r="G722" s="79"/>
      <c r="H722" s="79"/>
      <c r="I722" s="79"/>
      <c r="J722" s="79"/>
      <c r="K722" s="7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</row>
    <row r="723" spans="2:36" ht="24" customHeight="1" x14ac:dyDescent="0.2">
      <c r="B723" s="79"/>
      <c r="C723" s="79"/>
      <c r="D723" s="79"/>
      <c r="E723" s="79"/>
      <c r="F723" s="79"/>
      <c r="G723" s="79"/>
      <c r="H723" s="79"/>
      <c r="I723" s="79"/>
      <c r="J723" s="79"/>
      <c r="K723" s="7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</row>
    <row r="724" spans="2:36" ht="24" customHeight="1" x14ac:dyDescent="0.2"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</row>
    <row r="725" spans="2:36" ht="24" customHeight="1" x14ac:dyDescent="0.2">
      <c r="B725" s="79"/>
      <c r="C725" s="79"/>
      <c r="D725" s="79"/>
      <c r="E725" s="79"/>
      <c r="F725" s="79"/>
      <c r="G725" s="79"/>
      <c r="H725" s="79"/>
      <c r="I725" s="79"/>
      <c r="J725" s="79"/>
      <c r="K725" s="7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</row>
    <row r="726" spans="2:36" ht="24" customHeight="1" x14ac:dyDescent="0.2">
      <c r="B726" s="79"/>
      <c r="C726" s="79"/>
      <c r="D726" s="79"/>
      <c r="E726" s="79"/>
      <c r="F726" s="79"/>
      <c r="G726" s="79"/>
      <c r="H726" s="79"/>
      <c r="I726" s="79"/>
      <c r="J726" s="79"/>
      <c r="K726" s="7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</row>
    <row r="727" spans="2:36" ht="24" customHeight="1" x14ac:dyDescent="0.2">
      <c r="B727" s="79"/>
      <c r="C727" s="79"/>
      <c r="D727" s="79"/>
      <c r="E727" s="79"/>
      <c r="F727" s="79"/>
      <c r="G727" s="79"/>
      <c r="H727" s="79"/>
      <c r="I727" s="79"/>
      <c r="J727" s="79"/>
      <c r="K727" s="7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</row>
    <row r="728" spans="2:36" ht="24" customHeight="1" x14ac:dyDescent="0.2">
      <c r="B728" s="79"/>
      <c r="C728" s="79"/>
      <c r="D728" s="79"/>
      <c r="E728" s="79"/>
      <c r="F728" s="79"/>
      <c r="G728" s="79"/>
      <c r="H728" s="79"/>
      <c r="I728" s="79"/>
      <c r="J728" s="79"/>
      <c r="K728" s="7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</row>
    <row r="729" spans="2:36" ht="24" customHeight="1" x14ac:dyDescent="0.2"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</row>
    <row r="730" spans="2:36" ht="24" customHeight="1" x14ac:dyDescent="0.2">
      <c r="B730" s="79"/>
      <c r="C730" s="79"/>
      <c r="D730" s="79"/>
      <c r="E730" s="79"/>
      <c r="F730" s="79"/>
      <c r="G730" s="79"/>
      <c r="H730" s="79"/>
      <c r="I730" s="79"/>
      <c r="J730" s="79"/>
      <c r="K730" s="7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</row>
    <row r="731" spans="2:36" ht="24" customHeight="1" x14ac:dyDescent="0.2">
      <c r="B731" s="79"/>
      <c r="C731" s="79"/>
      <c r="D731" s="79"/>
      <c r="E731" s="79"/>
      <c r="F731" s="79"/>
      <c r="G731" s="79"/>
      <c r="H731" s="79"/>
      <c r="I731" s="79"/>
      <c r="J731" s="79"/>
      <c r="K731" s="7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</row>
    <row r="732" spans="2:36" ht="24" customHeight="1" x14ac:dyDescent="0.2">
      <c r="B732" s="79"/>
      <c r="C732" s="79"/>
      <c r="D732" s="79"/>
      <c r="E732" s="79"/>
      <c r="F732" s="79"/>
      <c r="G732" s="79"/>
      <c r="H732" s="79"/>
      <c r="I732" s="79"/>
      <c r="J732" s="79"/>
      <c r="K732" s="7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</row>
    <row r="733" spans="2:36" ht="24" customHeight="1" x14ac:dyDescent="0.2">
      <c r="B733" s="79"/>
      <c r="C733" s="79"/>
      <c r="D733" s="79"/>
      <c r="E733" s="79"/>
      <c r="F733" s="79"/>
      <c r="G733" s="79"/>
      <c r="H733" s="79"/>
      <c r="I733" s="79"/>
      <c r="J733" s="79"/>
      <c r="K733" s="7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</row>
    <row r="734" spans="2:36" ht="24" customHeight="1" x14ac:dyDescent="0.2">
      <c r="B734" s="79"/>
      <c r="C734" s="79"/>
      <c r="D734" s="79"/>
      <c r="E734" s="79"/>
      <c r="F734" s="79"/>
      <c r="G734" s="79"/>
      <c r="H734" s="79"/>
      <c r="I734" s="79"/>
      <c r="J734" s="79"/>
      <c r="K734" s="7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</row>
    <row r="735" spans="2:36" ht="24" customHeight="1" x14ac:dyDescent="0.2"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</row>
    <row r="736" spans="2:36" ht="24" customHeight="1" x14ac:dyDescent="0.2">
      <c r="B736" s="79"/>
      <c r="C736" s="79"/>
      <c r="D736" s="79"/>
      <c r="E736" s="79"/>
      <c r="F736" s="79"/>
      <c r="G736" s="79"/>
      <c r="H736" s="79"/>
      <c r="I736" s="79"/>
      <c r="J736" s="79"/>
      <c r="K736" s="7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</row>
    <row r="737" spans="2:36" ht="24" customHeight="1" x14ac:dyDescent="0.2">
      <c r="B737" s="79"/>
      <c r="C737" s="79"/>
      <c r="D737" s="79"/>
      <c r="E737" s="79"/>
      <c r="F737" s="79"/>
      <c r="G737" s="79"/>
      <c r="H737" s="79"/>
      <c r="I737" s="79"/>
      <c r="J737" s="79"/>
      <c r="K737" s="7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</row>
    <row r="738" spans="2:36" ht="24" customHeight="1" x14ac:dyDescent="0.2"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</row>
    <row r="739" spans="2:36" ht="24" customHeight="1" x14ac:dyDescent="0.2"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</row>
    <row r="740" spans="2:36" ht="24" customHeight="1" x14ac:dyDescent="0.2"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</row>
    <row r="741" spans="2:36" ht="24" customHeight="1" x14ac:dyDescent="0.2"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</row>
    <row r="742" spans="2:36" ht="24" customHeight="1" x14ac:dyDescent="0.2">
      <c r="B742" s="79"/>
      <c r="C742" s="79"/>
      <c r="D742" s="79"/>
      <c r="E742" s="79"/>
      <c r="F742" s="79"/>
      <c r="G742" s="79"/>
      <c r="H742" s="79"/>
      <c r="I742" s="79"/>
      <c r="J742" s="79"/>
      <c r="K742" s="7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</row>
    <row r="743" spans="2:36" ht="24" customHeight="1" x14ac:dyDescent="0.2">
      <c r="B743" s="79"/>
      <c r="C743" s="79"/>
      <c r="D743" s="79"/>
      <c r="E743" s="79"/>
      <c r="F743" s="79"/>
      <c r="G743" s="79"/>
      <c r="H743" s="79"/>
      <c r="I743" s="79"/>
      <c r="J743" s="79"/>
      <c r="K743" s="7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</row>
    <row r="744" spans="2:36" ht="24" customHeight="1" x14ac:dyDescent="0.2">
      <c r="B744" s="79"/>
      <c r="C744" s="79"/>
      <c r="D744" s="79"/>
      <c r="E744" s="79"/>
      <c r="F744" s="79"/>
      <c r="G744" s="79"/>
      <c r="H744" s="79"/>
      <c r="I744" s="79"/>
      <c r="J744" s="79"/>
      <c r="K744" s="7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</row>
    <row r="745" spans="2:36" ht="24" customHeight="1" x14ac:dyDescent="0.2"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</row>
    <row r="746" spans="2:36" ht="24" customHeight="1" x14ac:dyDescent="0.2">
      <c r="B746" s="79"/>
      <c r="C746" s="79"/>
      <c r="D746" s="79"/>
      <c r="E746" s="79"/>
      <c r="F746" s="79"/>
      <c r="G746" s="79"/>
      <c r="H746" s="79"/>
      <c r="I746" s="79"/>
      <c r="J746" s="79"/>
      <c r="K746" s="7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</row>
    <row r="747" spans="2:36" ht="24" customHeight="1" x14ac:dyDescent="0.2">
      <c r="B747" s="79"/>
      <c r="C747" s="79"/>
      <c r="D747" s="79"/>
      <c r="E747" s="79"/>
      <c r="F747" s="79"/>
      <c r="G747" s="79"/>
      <c r="H747" s="79"/>
      <c r="I747" s="79"/>
      <c r="J747" s="79"/>
      <c r="K747" s="7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</row>
    <row r="748" spans="2:36" ht="24" customHeight="1" x14ac:dyDescent="0.2">
      <c r="B748" s="79"/>
      <c r="C748" s="79"/>
      <c r="D748" s="79"/>
      <c r="E748" s="79"/>
      <c r="F748" s="79"/>
      <c r="G748" s="79"/>
      <c r="H748" s="79"/>
      <c r="I748" s="79"/>
      <c r="J748" s="79"/>
      <c r="K748" s="7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</row>
    <row r="749" spans="2:36" ht="24" customHeight="1" x14ac:dyDescent="0.2">
      <c r="B749" s="79"/>
      <c r="C749" s="79"/>
      <c r="D749" s="79"/>
      <c r="E749" s="79"/>
      <c r="F749" s="79"/>
      <c r="G749" s="79"/>
      <c r="H749" s="79"/>
      <c r="I749" s="79"/>
      <c r="J749" s="79"/>
      <c r="K749" s="7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</row>
    <row r="750" spans="2:36" ht="24" customHeight="1" x14ac:dyDescent="0.2"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</row>
    <row r="751" spans="2:36" ht="24" customHeight="1" x14ac:dyDescent="0.2">
      <c r="B751" s="79"/>
      <c r="C751" s="79"/>
      <c r="D751" s="79"/>
      <c r="E751" s="79"/>
      <c r="F751" s="79"/>
      <c r="G751" s="79"/>
      <c r="H751" s="79"/>
      <c r="I751" s="79"/>
      <c r="J751" s="79"/>
      <c r="K751" s="7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</row>
    <row r="752" spans="2:36" ht="24" customHeight="1" x14ac:dyDescent="0.2">
      <c r="B752" s="79"/>
      <c r="C752" s="79"/>
      <c r="D752" s="79"/>
      <c r="E752" s="79"/>
      <c r="F752" s="79"/>
      <c r="G752" s="79"/>
      <c r="H752" s="79"/>
      <c r="I752" s="79"/>
      <c r="J752" s="79"/>
      <c r="K752" s="7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</row>
    <row r="753" spans="2:36" ht="24" customHeight="1" x14ac:dyDescent="0.2">
      <c r="B753" s="79"/>
      <c r="C753" s="79"/>
      <c r="D753" s="79"/>
      <c r="E753" s="79"/>
      <c r="F753" s="79"/>
      <c r="G753" s="79"/>
      <c r="H753" s="79"/>
      <c r="I753" s="79"/>
      <c r="J753" s="79"/>
      <c r="K753" s="7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</row>
    <row r="754" spans="2:36" ht="24" customHeight="1" x14ac:dyDescent="0.2">
      <c r="B754" s="79"/>
      <c r="C754" s="79"/>
      <c r="D754" s="79"/>
      <c r="E754" s="79"/>
      <c r="F754" s="79"/>
      <c r="G754" s="79"/>
      <c r="H754" s="79"/>
      <c r="I754" s="79"/>
      <c r="J754" s="79"/>
      <c r="K754" s="7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</row>
    <row r="755" spans="2:36" ht="24" customHeight="1" x14ac:dyDescent="0.2">
      <c r="B755" s="79"/>
      <c r="C755" s="79"/>
      <c r="D755" s="79"/>
      <c r="E755" s="79"/>
      <c r="F755" s="79"/>
      <c r="G755" s="79"/>
      <c r="H755" s="79"/>
      <c r="I755" s="79"/>
      <c r="J755" s="79"/>
      <c r="K755" s="7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</row>
    <row r="756" spans="2:36" ht="24" customHeight="1" x14ac:dyDescent="0.2"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</row>
    <row r="757" spans="2:36" ht="24" customHeight="1" x14ac:dyDescent="0.2">
      <c r="B757" s="79"/>
      <c r="C757" s="79"/>
      <c r="D757" s="79"/>
      <c r="E757" s="79"/>
      <c r="F757" s="79"/>
      <c r="G757" s="79"/>
      <c r="H757" s="79"/>
      <c r="I757" s="79"/>
      <c r="J757" s="79"/>
      <c r="K757" s="7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</row>
    <row r="758" spans="2:36" ht="24" customHeight="1" x14ac:dyDescent="0.2">
      <c r="B758" s="79"/>
      <c r="C758" s="79"/>
      <c r="D758" s="79"/>
      <c r="E758" s="79"/>
      <c r="F758" s="79"/>
      <c r="G758" s="79"/>
      <c r="H758" s="79"/>
      <c r="I758" s="79"/>
      <c r="J758" s="79"/>
      <c r="K758" s="7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</row>
    <row r="759" spans="2:36" ht="24" customHeight="1" x14ac:dyDescent="0.2">
      <c r="B759" s="79"/>
      <c r="C759" s="79"/>
      <c r="D759" s="79"/>
      <c r="E759" s="79"/>
      <c r="F759" s="79"/>
      <c r="G759" s="79"/>
      <c r="H759" s="79"/>
      <c r="I759" s="79"/>
      <c r="J759" s="79"/>
      <c r="K759" s="7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</row>
    <row r="760" spans="2:36" ht="24" customHeight="1" x14ac:dyDescent="0.2">
      <c r="B760" s="79"/>
      <c r="C760" s="79"/>
      <c r="D760" s="79"/>
      <c r="E760" s="79"/>
      <c r="F760" s="79"/>
      <c r="G760" s="79"/>
      <c r="H760" s="79"/>
      <c r="I760" s="79"/>
      <c r="J760" s="79"/>
      <c r="K760" s="7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</row>
    <row r="761" spans="2:36" ht="24" customHeight="1" x14ac:dyDescent="0.2"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</row>
    <row r="762" spans="2:36" ht="24" customHeight="1" x14ac:dyDescent="0.2">
      <c r="B762" s="79"/>
      <c r="C762" s="79"/>
      <c r="D762" s="79"/>
      <c r="E762" s="79"/>
      <c r="F762" s="79"/>
      <c r="G762" s="79"/>
      <c r="H762" s="79"/>
      <c r="I762" s="79"/>
      <c r="J762" s="79"/>
      <c r="K762" s="7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</row>
    <row r="763" spans="2:36" ht="24" customHeight="1" x14ac:dyDescent="0.2">
      <c r="B763" s="79"/>
      <c r="C763" s="79"/>
      <c r="D763" s="79"/>
      <c r="E763" s="79"/>
      <c r="F763" s="79"/>
      <c r="G763" s="79"/>
      <c r="H763" s="79"/>
      <c r="I763" s="79"/>
      <c r="J763" s="79"/>
      <c r="K763" s="7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</row>
    <row r="764" spans="2:36" ht="24" customHeight="1" x14ac:dyDescent="0.2">
      <c r="B764" s="79"/>
      <c r="C764" s="79"/>
      <c r="D764" s="79"/>
      <c r="E764" s="79"/>
      <c r="F764" s="79"/>
      <c r="G764" s="79"/>
      <c r="H764" s="79"/>
      <c r="I764" s="79"/>
      <c r="J764" s="79"/>
      <c r="K764" s="7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</row>
    <row r="765" spans="2:36" ht="24" customHeight="1" x14ac:dyDescent="0.2"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</row>
    <row r="766" spans="2:36" ht="24" customHeight="1" x14ac:dyDescent="0.2"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</row>
    <row r="767" spans="2:36" ht="24" customHeight="1" x14ac:dyDescent="0.2"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</row>
    <row r="768" spans="2:36" ht="24" customHeight="1" x14ac:dyDescent="0.2"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</row>
    <row r="769" spans="2:36" ht="24" customHeight="1" x14ac:dyDescent="0.2">
      <c r="B769" s="79"/>
      <c r="C769" s="79"/>
      <c r="D769" s="79"/>
      <c r="E769" s="79"/>
      <c r="F769" s="79"/>
      <c r="G769" s="79"/>
      <c r="H769" s="79"/>
      <c r="I769" s="79"/>
      <c r="J769" s="79"/>
      <c r="K769" s="7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</row>
    <row r="770" spans="2:36" ht="24" customHeight="1" x14ac:dyDescent="0.2">
      <c r="B770" s="79"/>
      <c r="C770" s="79"/>
      <c r="D770" s="79"/>
      <c r="E770" s="79"/>
      <c r="F770" s="79"/>
      <c r="G770" s="79"/>
      <c r="H770" s="79"/>
      <c r="I770" s="79"/>
      <c r="J770" s="79"/>
      <c r="K770" s="7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</row>
    <row r="771" spans="2:36" ht="24" customHeight="1" x14ac:dyDescent="0.2"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</row>
    <row r="772" spans="2:36" ht="24" customHeight="1" x14ac:dyDescent="0.2">
      <c r="B772" s="79"/>
      <c r="C772" s="79"/>
      <c r="D772" s="79"/>
      <c r="E772" s="79"/>
      <c r="F772" s="79"/>
      <c r="G772" s="79"/>
      <c r="H772" s="79"/>
      <c r="I772" s="79"/>
      <c r="J772" s="79"/>
      <c r="K772" s="7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</row>
    <row r="773" spans="2:36" ht="24" customHeight="1" x14ac:dyDescent="0.2">
      <c r="B773" s="79"/>
      <c r="C773" s="79"/>
      <c r="D773" s="79"/>
      <c r="E773" s="79"/>
      <c r="F773" s="79"/>
      <c r="G773" s="79"/>
      <c r="H773" s="79"/>
      <c r="I773" s="79"/>
      <c r="J773" s="79"/>
      <c r="K773" s="7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</row>
    <row r="774" spans="2:36" ht="24" customHeight="1" x14ac:dyDescent="0.2">
      <c r="B774" s="79"/>
      <c r="C774" s="79"/>
      <c r="D774" s="79"/>
      <c r="E774" s="79"/>
      <c r="F774" s="79"/>
      <c r="G774" s="79"/>
      <c r="H774" s="79"/>
      <c r="I774" s="79"/>
      <c r="J774" s="79"/>
      <c r="K774" s="7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</row>
    <row r="775" spans="2:36" ht="24" customHeight="1" x14ac:dyDescent="0.2">
      <c r="B775" s="79"/>
      <c r="C775" s="79"/>
      <c r="D775" s="79"/>
      <c r="E775" s="79"/>
      <c r="F775" s="79"/>
      <c r="G775" s="79"/>
      <c r="H775" s="79"/>
      <c r="I775" s="79"/>
      <c r="J775" s="79"/>
      <c r="K775" s="7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</row>
    <row r="776" spans="2:36" ht="24" customHeight="1" x14ac:dyDescent="0.2">
      <c r="B776" s="79"/>
      <c r="C776" s="79"/>
      <c r="D776" s="79"/>
      <c r="E776" s="79"/>
      <c r="F776" s="79"/>
      <c r="G776" s="79"/>
      <c r="H776" s="79"/>
      <c r="I776" s="79"/>
      <c r="J776" s="79"/>
      <c r="K776" s="7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</row>
    <row r="777" spans="2:36" ht="24" customHeight="1" x14ac:dyDescent="0.2"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</row>
    <row r="778" spans="2:36" ht="24" customHeight="1" x14ac:dyDescent="0.2">
      <c r="B778" s="79"/>
      <c r="C778" s="79"/>
      <c r="D778" s="79"/>
      <c r="E778" s="79"/>
      <c r="F778" s="79"/>
      <c r="G778" s="79"/>
      <c r="H778" s="79"/>
      <c r="I778" s="79"/>
      <c r="J778" s="79"/>
      <c r="K778" s="7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</row>
    <row r="779" spans="2:36" ht="24" customHeight="1" x14ac:dyDescent="0.2">
      <c r="B779" s="79"/>
      <c r="C779" s="79"/>
      <c r="D779" s="79"/>
      <c r="E779" s="79"/>
      <c r="F779" s="79"/>
      <c r="G779" s="79"/>
      <c r="H779" s="79"/>
      <c r="I779" s="79"/>
      <c r="J779" s="79"/>
      <c r="K779" s="7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</row>
    <row r="780" spans="2:36" ht="24" customHeight="1" x14ac:dyDescent="0.2">
      <c r="B780" s="79"/>
      <c r="C780" s="79"/>
      <c r="D780" s="79"/>
      <c r="E780" s="79"/>
      <c r="F780" s="79"/>
      <c r="G780" s="79"/>
      <c r="H780" s="79"/>
      <c r="I780" s="79"/>
      <c r="J780" s="79"/>
      <c r="K780" s="7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</row>
    <row r="781" spans="2:36" ht="24" customHeight="1" x14ac:dyDescent="0.2">
      <c r="B781" s="79"/>
      <c r="C781" s="79"/>
      <c r="D781" s="79"/>
      <c r="E781" s="79"/>
      <c r="F781" s="79"/>
      <c r="G781" s="79"/>
      <c r="H781" s="79"/>
      <c r="I781" s="79"/>
      <c r="J781" s="79"/>
      <c r="K781" s="7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</row>
    <row r="782" spans="2:36" ht="24" customHeight="1" x14ac:dyDescent="0.2"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</row>
    <row r="783" spans="2:36" ht="24" customHeight="1" x14ac:dyDescent="0.2">
      <c r="B783" s="79"/>
      <c r="C783" s="79"/>
      <c r="D783" s="79"/>
      <c r="E783" s="79"/>
      <c r="F783" s="79"/>
      <c r="G783" s="79"/>
      <c r="H783" s="79"/>
      <c r="I783" s="79"/>
      <c r="J783" s="79"/>
      <c r="K783" s="7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</row>
    <row r="784" spans="2:36" ht="24" customHeight="1" x14ac:dyDescent="0.2">
      <c r="B784" s="79"/>
      <c r="C784" s="79"/>
      <c r="D784" s="79"/>
      <c r="E784" s="79"/>
      <c r="F784" s="79"/>
      <c r="G784" s="79"/>
      <c r="H784" s="79"/>
      <c r="I784" s="79"/>
      <c r="J784" s="79"/>
      <c r="K784" s="7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</row>
    <row r="785" spans="2:36" ht="24" customHeight="1" x14ac:dyDescent="0.2">
      <c r="B785" s="79"/>
      <c r="C785" s="79"/>
      <c r="D785" s="79"/>
      <c r="E785" s="79"/>
      <c r="F785" s="79"/>
      <c r="G785" s="79"/>
      <c r="H785" s="79"/>
      <c r="I785" s="79"/>
      <c r="J785" s="79"/>
      <c r="K785" s="7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</row>
    <row r="786" spans="2:36" ht="24" customHeight="1" x14ac:dyDescent="0.2">
      <c r="B786" s="79"/>
      <c r="C786" s="79"/>
      <c r="D786" s="79"/>
      <c r="E786" s="79"/>
      <c r="F786" s="79"/>
      <c r="G786" s="79"/>
      <c r="H786" s="79"/>
      <c r="I786" s="79"/>
      <c r="J786" s="79"/>
      <c r="K786" s="7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</row>
    <row r="787" spans="2:36" ht="24" customHeight="1" x14ac:dyDescent="0.2"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</row>
    <row r="788" spans="2:36" ht="24" customHeight="1" x14ac:dyDescent="0.2">
      <c r="B788" s="79"/>
      <c r="C788" s="79"/>
      <c r="D788" s="79"/>
      <c r="E788" s="79"/>
      <c r="F788" s="79"/>
      <c r="G788" s="79"/>
      <c r="H788" s="79"/>
      <c r="I788" s="79"/>
      <c r="J788" s="79"/>
      <c r="K788" s="7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</row>
    <row r="789" spans="2:36" ht="24" customHeight="1" x14ac:dyDescent="0.2">
      <c r="B789" s="79"/>
      <c r="C789" s="79"/>
      <c r="D789" s="79"/>
      <c r="E789" s="79"/>
      <c r="F789" s="79"/>
      <c r="G789" s="79"/>
      <c r="H789" s="79"/>
      <c r="I789" s="79"/>
      <c r="J789" s="79"/>
      <c r="K789" s="7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</row>
    <row r="790" spans="2:36" ht="24" customHeight="1" x14ac:dyDescent="0.2">
      <c r="B790" s="79"/>
      <c r="C790" s="79"/>
      <c r="D790" s="79"/>
      <c r="E790" s="79"/>
      <c r="F790" s="79"/>
      <c r="G790" s="79"/>
      <c r="H790" s="79"/>
      <c r="I790" s="79"/>
      <c r="J790" s="79"/>
      <c r="K790" s="7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</row>
    <row r="791" spans="2:36" ht="24" customHeight="1" x14ac:dyDescent="0.2"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</row>
    <row r="792" spans="2:36" ht="24" customHeight="1" x14ac:dyDescent="0.2"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</row>
    <row r="793" spans="2:36" ht="24" customHeight="1" x14ac:dyDescent="0.2"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</row>
    <row r="794" spans="2:36" ht="24" customHeight="1" x14ac:dyDescent="0.2"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</row>
    <row r="795" spans="2:36" ht="24" customHeight="1" x14ac:dyDescent="0.2"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</row>
    <row r="796" spans="2:36" ht="24" customHeight="1" x14ac:dyDescent="0.2">
      <c r="B796" s="79"/>
      <c r="C796" s="79"/>
      <c r="D796" s="79"/>
      <c r="E796" s="79"/>
      <c r="F796" s="79"/>
      <c r="G796" s="79"/>
      <c r="H796" s="79"/>
      <c r="I796" s="79"/>
      <c r="J796" s="79"/>
      <c r="K796" s="7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</row>
    <row r="797" spans="2:36" ht="24" customHeight="1" x14ac:dyDescent="0.2">
      <c r="B797" s="79"/>
      <c r="C797" s="79"/>
      <c r="D797" s="79"/>
      <c r="E797" s="79"/>
      <c r="F797" s="79"/>
      <c r="G797" s="79"/>
      <c r="H797" s="79"/>
      <c r="I797" s="79"/>
      <c r="J797" s="79"/>
      <c r="K797" s="7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</row>
    <row r="798" spans="2:36" ht="24" customHeight="1" x14ac:dyDescent="0.2"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</row>
    <row r="799" spans="2:36" ht="24" customHeight="1" x14ac:dyDescent="0.2">
      <c r="B799" s="79"/>
      <c r="C799" s="79"/>
      <c r="D799" s="79"/>
      <c r="E799" s="79"/>
      <c r="F799" s="79"/>
      <c r="G799" s="79"/>
      <c r="H799" s="79"/>
      <c r="I799" s="79"/>
      <c r="J799" s="79"/>
      <c r="K799" s="7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</row>
    <row r="800" spans="2:36" ht="24" customHeight="1" x14ac:dyDescent="0.2">
      <c r="B800" s="79"/>
      <c r="C800" s="79"/>
      <c r="D800" s="79"/>
      <c r="E800" s="79"/>
      <c r="F800" s="79"/>
      <c r="G800" s="79"/>
      <c r="H800" s="79"/>
      <c r="I800" s="79"/>
      <c r="J800" s="79"/>
      <c r="K800" s="7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</row>
    <row r="801" spans="2:36" ht="24" customHeight="1" x14ac:dyDescent="0.2">
      <c r="B801" s="79"/>
      <c r="C801" s="79"/>
      <c r="D801" s="79"/>
      <c r="E801" s="79"/>
      <c r="F801" s="79"/>
      <c r="G801" s="79"/>
      <c r="H801" s="79"/>
      <c r="I801" s="79"/>
      <c r="J801" s="79"/>
      <c r="K801" s="7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</row>
    <row r="802" spans="2:36" ht="24" customHeight="1" x14ac:dyDescent="0.2">
      <c r="B802" s="79"/>
      <c r="C802" s="79"/>
      <c r="D802" s="79"/>
      <c r="E802" s="79"/>
      <c r="F802" s="79"/>
      <c r="G802" s="79"/>
      <c r="H802" s="79"/>
      <c r="I802" s="79"/>
      <c r="J802" s="79"/>
      <c r="K802" s="7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</row>
    <row r="803" spans="2:36" ht="24" customHeight="1" x14ac:dyDescent="0.2"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</row>
    <row r="804" spans="2:36" ht="24" customHeight="1" x14ac:dyDescent="0.2">
      <c r="B804" s="79"/>
      <c r="C804" s="79"/>
      <c r="D804" s="79"/>
      <c r="E804" s="79"/>
      <c r="F804" s="79"/>
      <c r="G804" s="79"/>
      <c r="H804" s="79"/>
      <c r="I804" s="79"/>
      <c r="J804" s="79"/>
      <c r="K804" s="7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</row>
    <row r="805" spans="2:36" ht="24" customHeight="1" x14ac:dyDescent="0.2">
      <c r="B805" s="79"/>
      <c r="C805" s="79"/>
      <c r="D805" s="79"/>
      <c r="E805" s="79"/>
      <c r="F805" s="79"/>
      <c r="G805" s="79"/>
      <c r="H805" s="79"/>
      <c r="I805" s="79"/>
      <c r="J805" s="79"/>
      <c r="K805" s="7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</row>
    <row r="806" spans="2:36" ht="24" customHeight="1" x14ac:dyDescent="0.2">
      <c r="B806" s="79"/>
      <c r="C806" s="79"/>
      <c r="D806" s="79"/>
      <c r="E806" s="79"/>
      <c r="F806" s="79"/>
      <c r="G806" s="79"/>
      <c r="H806" s="79"/>
      <c r="I806" s="79"/>
      <c r="J806" s="79"/>
      <c r="K806" s="7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</row>
    <row r="807" spans="2:36" ht="24" customHeight="1" x14ac:dyDescent="0.2">
      <c r="B807" s="79"/>
      <c r="C807" s="79"/>
      <c r="D807" s="79"/>
      <c r="E807" s="79"/>
      <c r="F807" s="79"/>
      <c r="G807" s="79"/>
      <c r="H807" s="79"/>
      <c r="I807" s="79"/>
      <c r="J807" s="79"/>
      <c r="K807" s="7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</row>
    <row r="808" spans="2:36" ht="24" customHeight="1" x14ac:dyDescent="0.2"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</row>
    <row r="809" spans="2:36" ht="24" customHeight="1" x14ac:dyDescent="0.2">
      <c r="B809" s="79"/>
      <c r="C809" s="79"/>
      <c r="D809" s="79"/>
      <c r="E809" s="79"/>
      <c r="F809" s="79"/>
      <c r="G809" s="79"/>
      <c r="H809" s="79"/>
      <c r="I809" s="79"/>
      <c r="J809" s="79"/>
      <c r="K809" s="7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</row>
    <row r="810" spans="2:36" ht="24" customHeight="1" x14ac:dyDescent="0.2">
      <c r="B810" s="79"/>
      <c r="C810" s="79"/>
      <c r="D810" s="79"/>
      <c r="E810" s="79"/>
      <c r="F810" s="79"/>
      <c r="G810" s="79"/>
      <c r="H810" s="79"/>
      <c r="I810" s="79"/>
      <c r="J810" s="79"/>
      <c r="K810" s="7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</row>
    <row r="811" spans="2:36" ht="24" customHeight="1" x14ac:dyDescent="0.2">
      <c r="B811" s="79"/>
      <c r="C811" s="79"/>
      <c r="D811" s="79"/>
      <c r="E811" s="79"/>
      <c r="F811" s="79"/>
      <c r="G811" s="79"/>
      <c r="H811" s="79"/>
      <c r="I811" s="79"/>
      <c r="J811" s="79"/>
      <c r="K811" s="7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</row>
    <row r="812" spans="2:36" ht="24" customHeight="1" x14ac:dyDescent="0.2">
      <c r="B812" s="79"/>
      <c r="C812" s="79"/>
      <c r="D812" s="79"/>
      <c r="E812" s="79"/>
      <c r="F812" s="79"/>
      <c r="G812" s="79"/>
      <c r="H812" s="79"/>
      <c r="I812" s="79"/>
      <c r="J812" s="79"/>
      <c r="K812" s="7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</row>
    <row r="813" spans="2:36" ht="24" customHeight="1" x14ac:dyDescent="0.2"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</row>
    <row r="814" spans="2:36" ht="24" customHeight="1" x14ac:dyDescent="0.2">
      <c r="B814" s="79"/>
      <c r="C814" s="79"/>
      <c r="D814" s="79"/>
      <c r="E814" s="79"/>
      <c r="F814" s="79"/>
      <c r="G814" s="79"/>
      <c r="H814" s="79"/>
      <c r="I814" s="79"/>
      <c r="J814" s="79"/>
      <c r="K814" s="7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</row>
    <row r="815" spans="2:36" ht="24" customHeight="1" x14ac:dyDescent="0.2">
      <c r="B815" s="79"/>
      <c r="C815" s="79"/>
      <c r="D815" s="79"/>
      <c r="E815" s="79"/>
      <c r="F815" s="79"/>
      <c r="G815" s="79"/>
      <c r="H815" s="79"/>
      <c r="I815" s="79"/>
      <c r="J815" s="79"/>
      <c r="K815" s="7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</row>
    <row r="816" spans="2:36" ht="24" customHeight="1" x14ac:dyDescent="0.2">
      <c r="B816" s="79"/>
      <c r="C816" s="79"/>
      <c r="D816" s="79"/>
      <c r="E816" s="79"/>
      <c r="F816" s="79"/>
      <c r="G816" s="79"/>
      <c r="H816" s="79"/>
      <c r="I816" s="79"/>
      <c r="J816" s="79"/>
      <c r="K816" s="7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</row>
    <row r="817" spans="2:36" ht="24" customHeight="1" x14ac:dyDescent="0.2">
      <c r="B817" s="79"/>
      <c r="C817" s="79"/>
      <c r="D817" s="79"/>
      <c r="E817" s="79"/>
      <c r="F817" s="79"/>
      <c r="G817" s="79"/>
      <c r="H817" s="79"/>
      <c r="I817" s="79"/>
      <c r="J817" s="79"/>
      <c r="K817" s="7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</row>
    <row r="818" spans="2:36" ht="24" customHeight="1" x14ac:dyDescent="0.2">
      <c r="B818" s="79"/>
      <c r="C818" s="79"/>
      <c r="D818" s="79"/>
      <c r="E818" s="79"/>
      <c r="F818" s="79"/>
      <c r="G818" s="79"/>
      <c r="H818" s="79"/>
      <c r="I818" s="79"/>
      <c r="J818" s="79"/>
      <c r="K818" s="7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</row>
    <row r="819" spans="2:36" ht="24" customHeight="1" x14ac:dyDescent="0.2"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</row>
    <row r="820" spans="2:36" ht="24" customHeight="1" x14ac:dyDescent="0.2">
      <c r="B820" s="79"/>
      <c r="C820" s="79"/>
      <c r="D820" s="79"/>
      <c r="E820" s="79"/>
      <c r="F820" s="79"/>
      <c r="G820" s="79"/>
      <c r="H820" s="79"/>
      <c r="I820" s="79"/>
      <c r="J820" s="79"/>
      <c r="K820" s="7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</row>
    <row r="821" spans="2:36" ht="24" customHeight="1" x14ac:dyDescent="0.2">
      <c r="B821" s="79"/>
      <c r="C821" s="79"/>
      <c r="D821" s="79"/>
      <c r="E821" s="79"/>
      <c r="F821" s="79"/>
      <c r="G821" s="79"/>
      <c r="H821" s="79"/>
      <c r="I821" s="79"/>
      <c r="J821" s="79"/>
      <c r="K821" s="7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</row>
    <row r="822" spans="2:36" ht="24" customHeight="1" x14ac:dyDescent="0.2"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</row>
    <row r="823" spans="2:36" ht="24" customHeight="1" x14ac:dyDescent="0.2"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</row>
    <row r="824" spans="2:36" ht="24" customHeight="1" x14ac:dyDescent="0.2"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</row>
    <row r="825" spans="2:36" ht="24" customHeight="1" x14ac:dyDescent="0.2"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</row>
    <row r="826" spans="2:36" ht="24" customHeight="1" x14ac:dyDescent="0.2">
      <c r="B826" s="79"/>
      <c r="C826" s="79"/>
      <c r="D826" s="79"/>
      <c r="E826" s="79"/>
      <c r="F826" s="79"/>
      <c r="G826" s="79"/>
      <c r="H826" s="79"/>
      <c r="I826" s="79"/>
      <c r="J826" s="79"/>
      <c r="K826" s="7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</row>
    <row r="827" spans="2:36" ht="24" customHeight="1" x14ac:dyDescent="0.2">
      <c r="B827" s="79"/>
      <c r="C827" s="79"/>
      <c r="D827" s="79"/>
      <c r="E827" s="79"/>
      <c r="F827" s="79"/>
      <c r="G827" s="79"/>
      <c r="H827" s="79"/>
      <c r="I827" s="79"/>
      <c r="J827" s="79"/>
      <c r="K827" s="7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</row>
    <row r="828" spans="2:36" ht="24" customHeight="1" x14ac:dyDescent="0.2">
      <c r="B828" s="79"/>
      <c r="C828" s="79"/>
      <c r="D828" s="79"/>
      <c r="E828" s="79"/>
      <c r="F828" s="79"/>
      <c r="G828" s="79"/>
      <c r="H828" s="79"/>
      <c r="I828" s="79"/>
      <c r="J828" s="79"/>
      <c r="K828" s="7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</row>
    <row r="829" spans="2:36" ht="24" customHeight="1" x14ac:dyDescent="0.2"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</row>
    <row r="830" spans="2:36" ht="24" customHeight="1" x14ac:dyDescent="0.2">
      <c r="B830" s="79"/>
      <c r="C830" s="79"/>
      <c r="D830" s="79"/>
      <c r="E830" s="79"/>
      <c r="F830" s="79"/>
      <c r="G830" s="79"/>
      <c r="H830" s="79"/>
      <c r="I830" s="79"/>
      <c r="J830" s="79"/>
      <c r="K830" s="7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</row>
    <row r="831" spans="2:36" ht="24" customHeight="1" x14ac:dyDescent="0.2">
      <c r="B831" s="79"/>
      <c r="C831" s="79"/>
      <c r="D831" s="79"/>
      <c r="E831" s="79"/>
      <c r="F831" s="79"/>
      <c r="G831" s="79"/>
      <c r="H831" s="79"/>
      <c r="I831" s="79"/>
      <c r="J831" s="79"/>
      <c r="K831" s="7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</row>
    <row r="832" spans="2:36" ht="24" customHeight="1" x14ac:dyDescent="0.2">
      <c r="B832" s="79"/>
      <c r="C832" s="79"/>
      <c r="D832" s="79"/>
      <c r="E832" s="79"/>
      <c r="F832" s="79"/>
      <c r="G832" s="79"/>
      <c r="H832" s="79"/>
      <c r="I832" s="79"/>
      <c r="J832" s="79"/>
      <c r="K832" s="7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</row>
    <row r="833" spans="2:36" ht="24" customHeight="1" x14ac:dyDescent="0.2">
      <c r="B833" s="79"/>
      <c r="C833" s="79"/>
      <c r="D833" s="79"/>
      <c r="E833" s="79"/>
      <c r="F833" s="79"/>
      <c r="G833" s="79"/>
      <c r="H833" s="79"/>
      <c r="I833" s="79"/>
      <c r="J833" s="79"/>
      <c r="K833" s="7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</row>
    <row r="834" spans="2:36" ht="24" customHeight="1" x14ac:dyDescent="0.2"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</row>
    <row r="835" spans="2:36" ht="24" customHeight="1" x14ac:dyDescent="0.2">
      <c r="B835" s="79"/>
      <c r="C835" s="79"/>
      <c r="D835" s="79"/>
      <c r="E835" s="79"/>
      <c r="F835" s="79"/>
      <c r="G835" s="79"/>
      <c r="H835" s="79"/>
      <c r="I835" s="79"/>
      <c r="J835" s="79"/>
      <c r="K835" s="7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</row>
    <row r="836" spans="2:36" ht="24" customHeight="1" x14ac:dyDescent="0.2">
      <c r="B836" s="79"/>
      <c r="C836" s="79"/>
      <c r="D836" s="79"/>
      <c r="E836" s="79"/>
      <c r="F836" s="79"/>
      <c r="G836" s="79"/>
      <c r="H836" s="79"/>
      <c r="I836" s="79"/>
      <c r="J836" s="79"/>
      <c r="K836" s="7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</row>
    <row r="837" spans="2:36" ht="24" customHeight="1" x14ac:dyDescent="0.2">
      <c r="B837" s="79"/>
      <c r="C837" s="79"/>
      <c r="D837" s="79"/>
      <c r="E837" s="79"/>
      <c r="F837" s="79"/>
      <c r="G837" s="79"/>
      <c r="H837" s="79"/>
      <c r="I837" s="79"/>
      <c r="J837" s="79"/>
      <c r="K837" s="7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</row>
    <row r="838" spans="2:36" ht="24" customHeight="1" x14ac:dyDescent="0.2">
      <c r="B838" s="79"/>
      <c r="C838" s="79"/>
      <c r="D838" s="79"/>
      <c r="E838" s="79"/>
      <c r="F838" s="79"/>
      <c r="G838" s="79"/>
      <c r="H838" s="79"/>
      <c r="I838" s="79"/>
      <c r="J838" s="79"/>
      <c r="K838" s="7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</row>
    <row r="839" spans="2:36" ht="24" customHeight="1" x14ac:dyDescent="0.2">
      <c r="B839" s="79"/>
      <c r="C839" s="79"/>
      <c r="D839" s="79"/>
      <c r="E839" s="79"/>
      <c r="F839" s="79"/>
      <c r="G839" s="79"/>
      <c r="H839" s="79"/>
      <c r="I839" s="79"/>
      <c r="J839" s="79"/>
      <c r="K839" s="7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</row>
    <row r="840" spans="2:36" ht="24" customHeight="1" x14ac:dyDescent="0.2"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</row>
    <row r="841" spans="2:36" ht="24" customHeight="1" x14ac:dyDescent="0.2">
      <c r="B841" s="79"/>
      <c r="C841" s="79"/>
      <c r="D841" s="79"/>
      <c r="E841" s="79"/>
      <c r="F841" s="79"/>
      <c r="G841" s="79"/>
      <c r="H841" s="79"/>
      <c r="I841" s="79"/>
      <c r="J841" s="79"/>
      <c r="K841" s="7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</row>
    <row r="842" spans="2:36" ht="24" customHeight="1" x14ac:dyDescent="0.2">
      <c r="B842" s="79"/>
      <c r="C842" s="79"/>
      <c r="D842" s="79"/>
      <c r="E842" s="79"/>
      <c r="F842" s="79"/>
      <c r="G842" s="79"/>
      <c r="H842" s="79"/>
      <c r="I842" s="79"/>
      <c r="J842" s="79"/>
      <c r="K842" s="7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</row>
    <row r="843" spans="2:36" ht="24" customHeight="1" x14ac:dyDescent="0.2">
      <c r="B843" s="79"/>
      <c r="C843" s="79"/>
      <c r="D843" s="79"/>
      <c r="E843" s="79"/>
      <c r="F843" s="79"/>
      <c r="G843" s="79"/>
      <c r="H843" s="79"/>
      <c r="I843" s="79"/>
      <c r="J843" s="79"/>
      <c r="K843" s="7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</row>
    <row r="844" spans="2:36" ht="24" customHeight="1" x14ac:dyDescent="0.2"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</row>
    <row r="845" spans="2:36" ht="24" customHeight="1" x14ac:dyDescent="0.2"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</row>
    <row r="846" spans="2:36" ht="24" customHeight="1" x14ac:dyDescent="0.2">
      <c r="B846" s="79"/>
      <c r="C846" s="79"/>
      <c r="D846" s="79"/>
      <c r="E846" s="79"/>
      <c r="F846" s="79"/>
      <c r="G846" s="79"/>
      <c r="H846" s="79"/>
      <c r="I846" s="79"/>
      <c r="J846" s="79"/>
      <c r="K846" s="7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</row>
    <row r="847" spans="2:36" ht="24" customHeight="1" x14ac:dyDescent="0.2">
      <c r="B847" s="79"/>
      <c r="C847" s="79"/>
      <c r="D847" s="79"/>
      <c r="E847" s="79"/>
      <c r="F847" s="79"/>
      <c r="G847" s="79"/>
      <c r="H847" s="79"/>
      <c r="I847" s="79"/>
      <c r="J847" s="79"/>
      <c r="K847" s="7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</row>
    <row r="848" spans="2:36" ht="24" customHeight="1" x14ac:dyDescent="0.2">
      <c r="B848" s="79"/>
      <c r="C848" s="79"/>
      <c r="D848" s="79"/>
      <c r="E848" s="79"/>
      <c r="F848" s="79"/>
      <c r="G848" s="79"/>
      <c r="H848" s="79"/>
      <c r="I848" s="79"/>
      <c r="J848" s="79"/>
      <c r="K848" s="7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</row>
    <row r="849" spans="2:36" ht="24" customHeight="1" x14ac:dyDescent="0.2">
      <c r="B849" s="79"/>
      <c r="C849" s="79"/>
      <c r="D849" s="79"/>
      <c r="E849" s="79"/>
      <c r="F849" s="79"/>
      <c r="G849" s="79"/>
      <c r="H849" s="79"/>
      <c r="I849" s="79"/>
      <c r="J849" s="79"/>
      <c r="K849" s="7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</row>
    <row r="850" spans="2:36" ht="24" customHeight="1" x14ac:dyDescent="0.2"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</row>
    <row r="851" spans="2:36" ht="24" customHeight="1" x14ac:dyDescent="0.2"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</row>
    <row r="852" spans="2:36" ht="24" customHeight="1" x14ac:dyDescent="0.2"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</row>
    <row r="853" spans="2:36" ht="24" customHeight="1" x14ac:dyDescent="0.2"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</row>
    <row r="854" spans="2:36" ht="24" customHeight="1" x14ac:dyDescent="0.2">
      <c r="B854" s="79"/>
      <c r="C854" s="79"/>
      <c r="D854" s="79"/>
      <c r="E854" s="79"/>
      <c r="F854" s="79"/>
      <c r="G854" s="79"/>
      <c r="H854" s="79"/>
      <c r="I854" s="79"/>
      <c r="J854" s="79"/>
      <c r="K854" s="7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</row>
    <row r="855" spans="2:36" ht="24" customHeight="1" x14ac:dyDescent="0.2"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</row>
    <row r="856" spans="2:36" ht="24" customHeight="1" x14ac:dyDescent="0.2">
      <c r="B856" s="79"/>
      <c r="C856" s="79"/>
      <c r="D856" s="79"/>
      <c r="E856" s="79"/>
      <c r="F856" s="79"/>
      <c r="G856" s="79"/>
      <c r="H856" s="79"/>
      <c r="I856" s="79"/>
      <c r="J856" s="79"/>
      <c r="K856" s="7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</row>
    <row r="857" spans="2:36" ht="24" customHeight="1" x14ac:dyDescent="0.2">
      <c r="B857" s="79"/>
      <c r="C857" s="79"/>
      <c r="D857" s="79"/>
      <c r="E857" s="79"/>
      <c r="F857" s="79"/>
      <c r="G857" s="79"/>
      <c r="H857" s="79"/>
      <c r="I857" s="79"/>
      <c r="J857" s="79"/>
      <c r="K857" s="7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</row>
    <row r="858" spans="2:36" ht="24" customHeight="1" x14ac:dyDescent="0.2">
      <c r="B858" s="79"/>
      <c r="C858" s="79"/>
      <c r="D858" s="79"/>
      <c r="E858" s="79"/>
      <c r="F858" s="79"/>
      <c r="G858" s="79"/>
      <c r="H858" s="79"/>
      <c r="I858" s="79"/>
      <c r="J858" s="79"/>
      <c r="K858" s="7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</row>
    <row r="859" spans="2:36" ht="24" customHeight="1" x14ac:dyDescent="0.2">
      <c r="B859" s="79"/>
      <c r="C859" s="79"/>
      <c r="D859" s="79"/>
      <c r="E859" s="79"/>
      <c r="F859" s="79"/>
      <c r="G859" s="79"/>
      <c r="H859" s="79"/>
      <c r="I859" s="79"/>
      <c r="J859" s="79"/>
      <c r="K859" s="7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</row>
    <row r="860" spans="2:36" ht="24" customHeight="1" x14ac:dyDescent="0.2">
      <c r="B860" s="79"/>
      <c r="C860" s="79"/>
      <c r="D860" s="79"/>
      <c r="E860" s="79"/>
      <c r="F860" s="79"/>
      <c r="G860" s="79"/>
      <c r="H860" s="79"/>
      <c r="I860" s="79"/>
      <c r="J860" s="79"/>
      <c r="K860" s="7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</row>
    <row r="861" spans="2:36" ht="24" customHeight="1" x14ac:dyDescent="0.2"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</row>
    <row r="862" spans="2:36" ht="24" customHeight="1" x14ac:dyDescent="0.2">
      <c r="B862" s="79"/>
      <c r="C862" s="79"/>
      <c r="D862" s="79"/>
      <c r="E862" s="79"/>
      <c r="F862" s="79"/>
      <c r="G862" s="79"/>
      <c r="H862" s="79"/>
      <c r="I862" s="79"/>
      <c r="J862" s="79"/>
      <c r="K862" s="7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</row>
    <row r="863" spans="2:36" ht="24" customHeight="1" x14ac:dyDescent="0.2">
      <c r="B863" s="79"/>
      <c r="C863" s="79"/>
      <c r="D863" s="79"/>
      <c r="E863" s="79"/>
      <c r="F863" s="79"/>
      <c r="G863" s="79"/>
      <c r="H863" s="79"/>
      <c r="I863" s="79"/>
      <c r="J863" s="79"/>
      <c r="K863" s="7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</row>
    <row r="864" spans="2:36" ht="24" customHeight="1" x14ac:dyDescent="0.2">
      <c r="B864" s="79"/>
      <c r="C864" s="79"/>
      <c r="D864" s="79"/>
      <c r="E864" s="79"/>
      <c r="F864" s="79"/>
      <c r="G864" s="79"/>
      <c r="H864" s="79"/>
      <c r="I864" s="79"/>
      <c r="J864" s="79"/>
      <c r="K864" s="7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</row>
    <row r="865" spans="2:36" ht="24" customHeight="1" x14ac:dyDescent="0.2">
      <c r="B865" s="79"/>
      <c r="C865" s="79"/>
      <c r="D865" s="79"/>
      <c r="E865" s="79"/>
      <c r="F865" s="79"/>
      <c r="G865" s="79"/>
      <c r="H865" s="79"/>
      <c r="I865" s="79"/>
      <c r="J865" s="79"/>
      <c r="K865" s="7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</row>
    <row r="866" spans="2:36" ht="24" customHeight="1" x14ac:dyDescent="0.2"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</row>
    <row r="867" spans="2:36" ht="24" customHeight="1" x14ac:dyDescent="0.2">
      <c r="B867" s="79"/>
      <c r="C867" s="79"/>
      <c r="D867" s="79"/>
      <c r="E867" s="79"/>
      <c r="F867" s="79"/>
      <c r="G867" s="79"/>
      <c r="H867" s="79"/>
      <c r="I867" s="79"/>
      <c r="J867" s="79"/>
      <c r="K867" s="7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</row>
    <row r="868" spans="2:36" ht="24" customHeight="1" x14ac:dyDescent="0.2">
      <c r="B868" s="79"/>
      <c r="C868" s="79"/>
      <c r="D868" s="79"/>
      <c r="E868" s="79"/>
      <c r="F868" s="79"/>
      <c r="G868" s="79"/>
      <c r="H868" s="79"/>
      <c r="I868" s="79"/>
      <c r="J868" s="79"/>
      <c r="K868" s="7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</row>
    <row r="869" spans="2:36" ht="24" customHeight="1" x14ac:dyDescent="0.2">
      <c r="B869" s="79"/>
      <c r="C869" s="79"/>
      <c r="D869" s="79"/>
      <c r="E869" s="79"/>
      <c r="F869" s="79"/>
      <c r="G869" s="79"/>
      <c r="H869" s="79"/>
      <c r="I869" s="79"/>
      <c r="J869" s="79"/>
      <c r="K869" s="7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</row>
    <row r="870" spans="2:36" ht="24" customHeight="1" x14ac:dyDescent="0.2">
      <c r="B870" s="79"/>
      <c r="C870" s="79"/>
      <c r="D870" s="79"/>
      <c r="E870" s="79"/>
      <c r="F870" s="79"/>
      <c r="G870" s="79"/>
      <c r="H870" s="79"/>
      <c r="I870" s="79"/>
      <c r="J870" s="79"/>
      <c r="K870" s="7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</row>
    <row r="871" spans="2:36" ht="24" customHeight="1" x14ac:dyDescent="0.2"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</row>
    <row r="872" spans="2:36" ht="24" customHeight="1" x14ac:dyDescent="0.2">
      <c r="B872" s="79"/>
      <c r="C872" s="79"/>
      <c r="D872" s="79"/>
      <c r="E872" s="79"/>
      <c r="F872" s="79"/>
      <c r="G872" s="79"/>
      <c r="H872" s="79"/>
      <c r="I872" s="79"/>
      <c r="J872" s="79"/>
      <c r="K872" s="7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</row>
    <row r="873" spans="2:36" ht="24" customHeight="1" x14ac:dyDescent="0.2">
      <c r="B873" s="79"/>
      <c r="C873" s="79"/>
      <c r="D873" s="79"/>
      <c r="E873" s="79"/>
      <c r="F873" s="79"/>
      <c r="G873" s="79"/>
      <c r="H873" s="79"/>
      <c r="I873" s="79"/>
      <c r="J873" s="79"/>
      <c r="K873" s="7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</row>
    <row r="874" spans="2:36" ht="24" customHeight="1" x14ac:dyDescent="0.2">
      <c r="B874" s="79"/>
      <c r="C874" s="79"/>
      <c r="D874" s="79"/>
      <c r="E874" s="79"/>
      <c r="F874" s="79"/>
      <c r="G874" s="79"/>
      <c r="H874" s="79"/>
      <c r="I874" s="79"/>
      <c r="J874" s="79"/>
      <c r="K874" s="7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</row>
    <row r="875" spans="2:36" ht="24" customHeight="1" x14ac:dyDescent="0.2">
      <c r="B875" s="79"/>
      <c r="C875" s="79"/>
      <c r="D875" s="79"/>
      <c r="E875" s="79"/>
      <c r="F875" s="79"/>
      <c r="G875" s="79"/>
      <c r="H875" s="79"/>
      <c r="I875" s="79"/>
      <c r="J875" s="79"/>
      <c r="K875" s="7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</row>
    <row r="876" spans="2:36" ht="24" customHeight="1" x14ac:dyDescent="0.2"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</row>
    <row r="877" spans="2:36" ht="24" customHeight="1" x14ac:dyDescent="0.2">
      <c r="B877" s="79"/>
      <c r="C877" s="79"/>
      <c r="D877" s="79"/>
      <c r="E877" s="79"/>
      <c r="F877" s="79"/>
      <c r="G877" s="79"/>
      <c r="H877" s="79"/>
      <c r="I877" s="79"/>
      <c r="J877" s="79"/>
      <c r="K877" s="7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</row>
    <row r="878" spans="2:36" ht="24" customHeight="1" x14ac:dyDescent="0.2">
      <c r="B878" s="79"/>
      <c r="C878" s="79"/>
      <c r="D878" s="79"/>
      <c r="E878" s="79"/>
      <c r="F878" s="79"/>
      <c r="G878" s="79"/>
      <c r="H878" s="79"/>
      <c r="I878" s="79"/>
      <c r="J878" s="79"/>
      <c r="K878" s="7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</row>
    <row r="879" spans="2:36" ht="24" customHeight="1" x14ac:dyDescent="0.2">
      <c r="B879" s="79"/>
      <c r="C879" s="79"/>
      <c r="D879" s="79"/>
      <c r="E879" s="79"/>
      <c r="F879" s="79"/>
      <c r="G879" s="79"/>
      <c r="H879" s="79"/>
      <c r="I879" s="79"/>
      <c r="J879" s="79"/>
      <c r="K879" s="7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</row>
    <row r="880" spans="2:36" ht="24" customHeight="1" x14ac:dyDescent="0.2"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</row>
    <row r="881" spans="2:36" ht="24" customHeight="1" x14ac:dyDescent="0.2"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</row>
    <row r="882" spans="2:36" ht="24" customHeight="1" x14ac:dyDescent="0.2"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</row>
    <row r="883" spans="2:36" ht="24" customHeight="1" x14ac:dyDescent="0.2"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</row>
    <row r="884" spans="2:36" ht="24" customHeight="1" x14ac:dyDescent="0.2">
      <c r="B884" s="79"/>
      <c r="C884" s="79"/>
      <c r="D884" s="79"/>
      <c r="E884" s="79"/>
      <c r="F884" s="79"/>
      <c r="G884" s="79"/>
      <c r="H884" s="79"/>
      <c r="I884" s="79"/>
      <c r="J884" s="79"/>
      <c r="K884" s="7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</row>
    <row r="885" spans="2:36" ht="24" customHeight="1" x14ac:dyDescent="0.2">
      <c r="B885" s="79"/>
      <c r="C885" s="79"/>
      <c r="D885" s="79"/>
      <c r="E885" s="79"/>
      <c r="F885" s="79"/>
      <c r="G885" s="79"/>
      <c r="H885" s="79"/>
      <c r="I885" s="79"/>
      <c r="J885" s="79"/>
      <c r="K885" s="7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</row>
    <row r="886" spans="2:36" ht="24" customHeight="1" x14ac:dyDescent="0.2">
      <c r="B886" s="79"/>
      <c r="C886" s="79"/>
      <c r="D886" s="79"/>
      <c r="E886" s="79"/>
      <c r="F886" s="79"/>
      <c r="G886" s="79"/>
      <c r="H886" s="79"/>
      <c r="I886" s="79"/>
      <c r="J886" s="79"/>
      <c r="K886" s="7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</row>
    <row r="887" spans="2:36" ht="24" customHeight="1" x14ac:dyDescent="0.2"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</row>
    <row r="888" spans="2:36" ht="24" customHeight="1" x14ac:dyDescent="0.2">
      <c r="B888" s="79"/>
      <c r="C888" s="79"/>
      <c r="D888" s="79"/>
      <c r="E888" s="79"/>
      <c r="F888" s="79"/>
      <c r="G888" s="79"/>
      <c r="H888" s="79"/>
      <c r="I888" s="79"/>
      <c r="J888" s="79"/>
      <c r="K888" s="7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</row>
    <row r="889" spans="2:36" ht="24" customHeight="1" x14ac:dyDescent="0.2">
      <c r="B889" s="79"/>
      <c r="C889" s="79"/>
      <c r="D889" s="79"/>
      <c r="E889" s="79"/>
      <c r="F889" s="79"/>
      <c r="G889" s="79"/>
      <c r="H889" s="79"/>
      <c r="I889" s="79"/>
      <c r="J889" s="79"/>
      <c r="K889" s="7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</row>
    <row r="890" spans="2:36" ht="24" customHeight="1" x14ac:dyDescent="0.2">
      <c r="B890" s="79"/>
      <c r="C890" s="79"/>
      <c r="D890" s="79"/>
      <c r="E890" s="79"/>
      <c r="F890" s="79"/>
      <c r="G890" s="79"/>
      <c r="H890" s="79"/>
      <c r="I890" s="79"/>
      <c r="J890" s="79"/>
      <c r="K890" s="7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</row>
    <row r="891" spans="2:36" ht="24" customHeight="1" x14ac:dyDescent="0.2">
      <c r="B891" s="79"/>
      <c r="C891" s="79"/>
      <c r="D891" s="79"/>
      <c r="E891" s="79"/>
      <c r="F891" s="79"/>
      <c r="G891" s="79"/>
      <c r="H891" s="79"/>
      <c r="I891" s="79"/>
      <c r="J891" s="79"/>
      <c r="K891" s="7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</row>
    <row r="892" spans="2:36" ht="24" customHeight="1" x14ac:dyDescent="0.2"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</row>
    <row r="893" spans="2:36" ht="24" customHeight="1" x14ac:dyDescent="0.2">
      <c r="B893" s="79"/>
      <c r="C893" s="79"/>
      <c r="D893" s="79"/>
      <c r="E893" s="79"/>
      <c r="F893" s="79"/>
      <c r="G893" s="79"/>
      <c r="H893" s="79"/>
      <c r="I893" s="79"/>
      <c r="J893" s="79"/>
      <c r="K893" s="7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</row>
    <row r="894" spans="2:36" ht="24" customHeight="1" x14ac:dyDescent="0.2">
      <c r="B894" s="79"/>
      <c r="C894" s="79"/>
      <c r="D894" s="79"/>
      <c r="E894" s="79"/>
      <c r="F894" s="79"/>
      <c r="G894" s="79"/>
      <c r="H894" s="79"/>
      <c r="I894" s="79"/>
      <c r="J894" s="79"/>
      <c r="K894" s="7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</row>
    <row r="895" spans="2:36" ht="24" customHeight="1" x14ac:dyDescent="0.2">
      <c r="B895" s="79"/>
      <c r="C895" s="79"/>
      <c r="D895" s="79"/>
      <c r="E895" s="79"/>
      <c r="F895" s="79"/>
      <c r="G895" s="79"/>
      <c r="H895" s="79"/>
      <c r="I895" s="79"/>
      <c r="J895" s="79"/>
      <c r="K895" s="7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</row>
    <row r="896" spans="2:36" ht="24" customHeight="1" x14ac:dyDescent="0.2">
      <c r="B896" s="79"/>
      <c r="C896" s="79"/>
      <c r="D896" s="79"/>
      <c r="E896" s="79"/>
      <c r="F896" s="79"/>
      <c r="G896" s="79"/>
      <c r="H896" s="79"/>
      <c r="I896" s="79"/>
      <c r="J896" s="79"/>
      <c r="K896" s="7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</row>
    <row r="897" spans="2:36" ht="24" customHeight="1" x14ac:dyDescent="0.2"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</row>
    <row r="898" spans="2:36" ht="24" customHeight="1" x14ac:dyDescent="0.2">
      <c r="B898" s="79"/>
      <c r="C898" s="79"/>
      <c r="D898" s="79"/>
      <c r="E898" s="79"/>
      <c r="F898" s="79"/>
      <c r="G898" s="79"/>
      <c r="H898" s="79"/>
      <c r="I898" s="79"/>
      <c r="J898" s="79"/>
      <c r="K898" s="7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</row>
    <row r="899" spans="2:36" ht="24" customHeight="1" x14ac:dyDescent="0.2">
      <c r="B899" s="79"/>
      <c r="C899" s="79"/>
      <c r="D899" s="79"/>
      <c r="E899" s="79"/>
      <c r="F899" s="79"/>
      <c r="G899" s="79"/>
      <c r="H899" s="79"/>
      <c r="I899" s="79"/>
      <c r="J899" s="79"/>
      <c r="K899" s="7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</row>
    <row r="900" spans="2:36" ht="24" customHeight="1" x14ac:dyDescent="0.2">
      <c r="B900" s="79"/>
      <c r="C900" s="79"/>
      <c r="D900" s="79"/>
      <c r="E900" s="79"/>
      <c r="F900" s="79"/>
      <c r="G900" s="79"/>
      <c r="H900" s="79"/>
      <c r="I900" s="79"/>
      <c r="J900" s="79"/>
      <c r="K900" s="7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</row>
    <row r="901" spans="2:36" ht="24" customHeight="1" x14ac:dyDescent="0.2">
      <c r="B901" s="79"/>
      <c r="C901" s="79"/>
      <c r="D901" s="79"/>
      <c r="E901" s="79"/>
      <c r="F901" s="79"/>
      <c r="G901" s="79"/>
      <c r="H901" s="79"/>
      <c r="I901" s="79"/>
      <c r="J901" s="79"/>
      <c r="K901" s="7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</row>
    <row r="902" spans="2:36" ht="24" customHeight="1" x14ac:dyDescent="0.2">
      <c r="B902" s="79"/>
      <c r="C902" s="79"/>
      <c r="D902" s="79"/>
      <c r="E902" s="79"/>
      <c r="F902" s="79"/>
      <c r="G902" s="79"/>
      <c r="H902" s="79"/>
      <c r="I902" s="79"/>
      <c r="J902" s="79"/>
      <c r="K902" s="7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</row>
    <row r="903" spans="2:36" ht="24" customHeight="1" x14ac:dyDescent="0.2"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</row>
    <row r="904" spans="2:36" ht="24" customHeight="1" x14ac:dyDescent="0.2">
      <c r="B904" s="79"/>
      <c r="C904" s="79"/>
      <c r="D904" s="79"/>
      <c r="E904" s="79"/>
      <c r="F904" s="79"/>
      <c r="G904" s="79"/>
      <c r="H904" s="79"/>
      <c r="I904" s="79"/>
      <c r="J904" s="79"/>
      <c r="K904" s="7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</row>
    <row r="905" spans="2:36" ht="24" customHeight="1" x14ac:dyDescent="0.2">
      <c r="B905" s="79"/>
      <c r="C905" s="79"/>
      <c r="D905" s="79"/>
      <c r="E905" s="79"/>
      <c r="F905" s="79"/>
      <c r="G905" s="79"/>
      <c r="H905" s="79"/>
      <c r="I905" s="79"/>
      <c r="J905" s="79"/>
      <c r="K905" s="7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</row>
    <row r="906" spans="2:36" ht="24" customHeight="1" x14ac:dyDescent="0.2">
      <c r="B906" s="79"/>
      <c r="C906" s="79"/>
      <c r="D906" s="79"/>
      <c r="E906" s="79"/>
      <c r="F906" s="79"/>
      <c r="G906" s="79"/>
      <c r="H906" s="79"/>
      <c r="I906" s="79"/>
      <c r="J906" s="79"/>
      <c r="K906" s="7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</row>
    <row r="907" spans="2:36" ht="24" customHeight="1" x14ac:dyDescent="0.2">
      <c r="B907" s="79"/>
      <c r="C907" s="79"/>
      <c r="D907" s="79"/>
      <c r="E907" s="79"/>
      <c r="F907" s="79"/>
      <c r="G907" s="79"/>
      <c r="H907" s="79"/>
      <c r="I907" s="79"/>
      <c r="J907" s="79"/>
      <c r="K907" s="7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</row>
    <row r="908" spans="2:36" ht="24" customHeight="1" x14ac:dyDescent="0.2"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</row>
    <row r="909" spans="2:36" ht="24" customHeight="1" x14ac:dyDescent="0.2"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</row>
    <row r="910" spans="2:36" ht="24" customHeight="1" x14ac:dyDescent="0.2"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</row>
    <row r="911" spans="2:36" ht="24" customHeight="1" x14ac:dyDescent="0.2"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</row>
    <row r="912" spans="2:36" ht="24" customHeight="1" x14ac:dyDescent="0.2">
      <c r="B912" s="79"/>
      <c r="C912" s="79"/>
      <c r="D912" s="79"/>
      <c r="E912" s="79"/>
      <c r="F912" s="79"/>
      <c r="G912" s="79"/>
      <c r="H912" s="79"/>
      <c r="I912" s="79"/>
      <c r="J912" s="79"/>
      <c r="K912" s="7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</row>
    <row r="913" spans="2:36" ht="24" customHeight="1" x14ac:dyDescent="0.2"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</row>
    <row r="914" spans="2:36" ht="24" customHeight="1" x14ac:dyDescent="0.2">
      <c r="B914" s="79"/>
      <c r="C914" s="79"/>
      <c r="D914" s="79"/>
      <c r="E914" s="79"/>
      <c r="F914" s="79"/>
      <c r="G914" s="79"/>
      <c r="H914" s="79"/>
      <c r="I914" s="79"/>
      <c r="J914" s="79"/>
      <c r="K914" s="7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</row>
    <row r="915" spans="2:36" ht="24" customHeight="1" x14ac:dyDescent="0.2">
      <c r="B915" s="79"/>
      <c r="C915" s="79"/>
      <c r="D915" s="79"/>
      <c r="E915" s="79"/>
      <c r="F915" s="79"/>
      <c r="G915" s="79"/>
      <c r="H915" s="79"/>
      <c r="I915" s="79"/>
      <c r="J915" s="79"/>
      <c r="K915" s="7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</row>
    <row r="916" spans="2:36" ht="24" customHeight="1" x14ac:dyDescent="0.2">
      <c r="B916" s="79"/>
      <c r="C916" s="79"/>
      <c r="D916" s="79"/>
      <c r="E916" s="79"/>
      <c r="F916" s="79"/>
      <c r="G916" s="79"/>
      <c r="H916" s="79"/>
      <c r="I916" s="79"/>
      <c r="J916" s="79"/>
      <c r="K916" s="7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</row>
    <row r="917" spans="2:36" ht="24" customHeight="1" x14ac:dyDescent="0.2">
      <c r="B917" s="79"/>
      <c r="C917" s="79"/>
      <c r="D917" s="79"/>
      <c r="E917" s="79"/>
      <c r="F917" s="79"/>
      <c r="G917" s="79"/>
      <c r="H917" s="79"/>
      <c r="I917" s="79"/>
      <c r="J917" s="79"/>
      <c r="K917" s="7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</row>
    <row r="918" spans="2:36" ht="24" customHeight="1" x14ac:dyDescent="0.2"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</row>
    <row r="919" spans="2:36" ht="24" customHeight="1" x14ac:dyDescent="0.2">
      <c r="B919" s="79"/>
      <c r="C919" s="79"/>
      <c r="D919" s="79"/>
      <c r="E919" s="79"/>
      <c r="F919" s="79"/>
      <c r="G919" s="79"/>
      <c r="H919" s="79"/>
      <c r="I919" s="79"/>
      <c r="J919" s="79"/>
      <c r="K919" s="7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</row>
    <row r="920" spans="2:36" ht="24" customHeight="1" x14ac:dyDescent="0.2">
      <c r="B920" s="79"/>
      <c r="C920" s="79"/>
      <c r="D920" s="79"/>
      <c r="E920" s="79"/>
      <c r="F920" s="79"/>
      <c r="G920" s="79"/>
      <c r="H920" s="79"/>
      <c r="I920" s="79"/>
      <c r="J920" s="79"/>
      <c r="K920" s="7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</row>
    <row r="921" spans="2:36" ht="24" customHeight="1" x14ac:dyDescent="0.2">
      <c r="B921" s="79"/>
      <c r="C921" s="79"/>
      <c r="D921" s="79"/>
      <c r="E921" s="79"/>
      <c r="F921" s="79"/>
      <c r="G921" s="79"/>
      <c r="H921" s="79"/>
      <c r="I921" s="79"/>
      <c r="J921" s="79"/>
      <c r="K921" s="7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</row>
    <row r="922" spans="2:36" ht="24" customHeight="1" x14ac:dyDescent="0.2">
      <c r="B922" s="79"/>
      <c r="C922" s="79"/>
      <c r="D922" s="79"/>
      <c r="E922" s="79"/>
      <c r="F922" s="79"/>
      <c r="G922" s="79"/>
      <c r="H922" s="79"/>
      <c r="I922" s="79"/>
      <c r="J922" s="79"/>
      <c r="K922" s="7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</row>
    <row r="923" spans="2:36" ht="24" customHeight="1" x14ac:dyDescent="0.2">
      <c r="B923" s="79"/>
      <c r="C923" s="79"/>
      <c r="D923" s="79"/>
      <c r="E923" s="79"/>
      <c r="F923" s="79"/>
      <c r="G923" s="79"/>
      <c r="H923" s="79"/>
      <c r="I923" s="79"/>
      <c r="J923" s="79"/>
      <c r="K923" s="7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</row>
    <row r="924" spans="2:36" ht="24" customHeight="1" x14ac:dyDescent="0.2">
      <c r="B924" s="79"/>
      <c r="C924" s="79"/>
      <c r="D924" s="79"/>
      <c r="E924" s="79"/>
      <c r="F924" s="79"/>
      <c r="G924" s="79"/>
      <c r="H924" s="79"/>
      <c r="I924" s="79"/>
      <c r="J924" s="79"/>
      <c r="K924" s="7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</row>
    <row r="925" spans="2:36" ht="24" customHeight="1" x14ac:dyDescent="0.2">
      <c r="B925" s="79"/>
      <c r="C925" s="79"/>
      <c r="D925" s="79"/>
      <c r="E925" s="79"/>
      <c r="F925" s="79"/>
      <c r="G925" s="79"/>
      <c r="H925" s="79"/>
      <c r="I925" s="79"/>
      <c r="J925" s="79"/>
      <c r="K925" s="7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</row>
    <row r="926" spans="2:36" ht="24" customHeight="1" x14ac:dyDescent="0.2">
      <c r="B926" s="79"/>
      <c r="C926" s="79"/>
      <c r="D926" s="79"/>
      <c r="E926" s="79"/>
      <c r="F926" s="79"/>
      <c r="G926" s="79"/>
      <c r="H926" s="79"/>
      <c r="I926" s="79"/>
      <c r="J926" s="79"/>
      <c r="K926" s="7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</row>
    <row r="927" spans="2:36" ht="24" customHeight="1" x14ac:dyDescent="0.2">
      <c r="B927" s="79"/>
      <c r="C927" s="79"/>
      <c r="D927" s="79"/>
      <c r="E927" s="79"/>
      <c r="F927" s="79"/>
      <c r="G927" s="79"/>
      <c r="H927" s="79"/>
      <c r="I927" s="79"/>
      <c r="J927" s="79"/>
      <c r="K927" s="7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</row>
    <row r="928" spans="2:36" ht="24" customHeight="1" x14ac:dyDescent="0.2"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</row>
    <row r="929" spans="2:36" ht="24" customHeight="1" x14ac:dyDescent="0.2">
      <c r="B929" s="79"/>
      <c r="C929" s="79"/>
      <c r="D929" s="79"/>
      <c r="E929" s="79"/>
      <c r="F929" s="79"/>
      <c r="G929" s="79"/>
      <c r="H929" s="79"/>
      <c r="I929" s="79"/>
      <c r="J929" s="79"/>
      <c r="K929" s="7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</row>
    <row r="930" spans="2:36" ht="24" customHeight="1" x14ac:dyDescent="0.2">
      <c r="B930" s="79"/>
      <c r="C930" s="79"/>
      <c r="D930" s="79"/>
      <c r="E930" s="79"/>
      <c r="F930" s="79"/>
      <c r="G930" s="79"/>
      <c r="H930" s="79"/>
      <c r="I930" s="79"/>
      <c r="J930" s="79"/>
      <c r="K930" s="7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</row>
    <row r="931" spans="2:36" ht="24" customHeight="1" x14ac:dyDescent="0.2">
      <c r="B931" s="79"/>
      <c r="C931" s="79"/>
      <c r="D931" s="79"/>
      <c r="E931" s="79"/>
      <c r="F931" s="79"/>
      <c r="G931" s="79"/>
      <c r="H931" s="79"/>
      <c r="I931" s="79"/>
      <c r="J931" s="79"/>
      <c r="K931" s="7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</row>
    <row r="932" spans="2:36" ht="24" customHeight="1" x14ac:dyDescent="0.2">
      <c r="B932" s="79"/>
      <c r="C932" s="79"/>
      <c r="D932" s="79"/>
      <c r="E932" s="79"/>
      <c r="F932" s="79"/>
      <c r="G932" s="79"/>
      <c r="H932" s="79"/>
      <c r="I932" s="79"/>
      <c r="J932" s="79"/>
      <c r="K932" s="7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</row>
    <row r="933" spans="2:36" ht="24" customHeight="1" x14ac:dyDescent="0.2"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</row>
    <row r="934" spans="2:36" ht="24" customHeight="1" x14ac:dyDescent="0.2">
      <c r="B934" s="79"/>
      <c r="C934" s="79"/>
      <c r="D934" s="79"/>
      <c r="E934" s="79"/>
      <c r="F934" s="79"/>
      <c r="G934" s="79"/>
      <c r="H934" s="79"/>
      <c r="I934" s="79"/>
      <c r="J934" s="79"/>
      <c r="K934" s="7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</row>
    <row r="935" spans="2:36" ht="24" customHeight="1" x14ac:dyDescent="0.2">
      <c r="B935" s="79"/>
      <c r="C935" s="79"/>
      <c r="D935" s="79"/>
      <c r="E935" s="79"/>
      <c r="F935" s="79"/>
      <c r="G935" s="79"/>
      <c r="H935" s="79"/>
      <c r="I935" s="79"/>
      <c r="J935" s="79"/>
      <c r="K935" s="7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</row>
    <row r="936" spans="2:36" ht="24" customHeight="1" x14ac:dyDescent="0.2"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</row>
    <row r="937" spans="2:36" ht="24" customHeight="1" x14ac:dyDescent="0.2"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</row>
    <row r="938" spans="2:36" ht="24" customHeight="1" x14ac:dyDescent="0.2"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</row>
    <row r="939" spans="2:36" ht="24" customHeight="1" x14ac:dyDescent="0.2"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</row>
    <row r="940" spans="2:36" ht="24" customHeight="1" x14ac:dyDescent="0.2">
      <c r="B940" s="79"/>
      <c r="C940" s="79"/>
      <c r="D940" s="79"/>
      <c r="E940" s="79"/>
      <c r="F940" s="79"/>
      <c r="G940" s="79"/>
      <c r="H940" s="79"/>
      <c r="I940" s="79"/>
      <c r="J940" s="79"/>
      <c r="K940" s="7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</row>
    <row r="941" spans="2:36" ht="24" customHeight="1" x14ac:dyDescent="0.2">
      <c r="B941" s="79"/>
      <c r="C941" s="79"/>
      <c r="D941" s="79"/>
      <c r="E941" s="79"/>
      <c r="F941" s="79"/>
      <c r="G941" s="79"/>
      <c r="H941" s="79"/>
      <c r="I941" s="79"/>
      <c r="J941" s="79"/>
      <c r="K941" s="7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</row>
    <row r="942" spans="2:36" ht="24" customHeight="1" x14ac:dyDescent="0.2">
      <c r="B942" s="79"/>
      <c r="C942" s="79"/>
      <c r="D942" s="79"/>
      <c r="E942" s="79"/>
      <c r="F942" s="79"/>
      <c r="G942" s="79"/>
      <c r="H942" s="79"/>
      <c r="I942" s="79"/>
      <c r="J942" s="79"/>
      <c r="K942" s="7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</row>
    <row r="943" spans="2:36" ht="24" customHeight="1" x14ac:dyDescent="0.2"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</row>
    <row r="944" spans="2:36" ht="24" customHeight="1" x14ac:dyDescent="0.2">
      <c r="B944" s="79"/>
      <c r="C944" s="79"/>
      <c r="D944" s="79"/>
      <c r="E944" s="79"/>
      <c r="F944" s="79"/>
      <c r="G944" s="79"/>
      <c r="H944" s="79"/>
      <c r="I944" s="79"/>
      <c r="J944" s="79"/>
      <c r="K944" s="7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</row>
    <row r="945" spans="2:36" ht="24" customHeight="1" x14ac:dyDescent="0.2">
      <c r="B945" s="79"/>
      <c r="C945" s="79"/>
      <c r="D945" s="79"/>
      <c r="E945" s="79"/>
      <c r="F945" s="79"/>
      <c r="G945" s="79"/>
      <c r="H945" s="79"/>
      <c r="I945" s="79"/>
      <c r="J945" s="79"/>
      <c r="K945" s="7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</row>
    <row r="946" spans="2:36" ht="24" customHeight="1" x14ac:dyDescent="0.2">
      <c r="B946" s="79"/>
      <c r="C946" s="79"/>
      <c r="D946" s="79"/>
      <c r="E946" s="79"/>
      <c r="F946" s="79"/>
      <c r="G946" s="79"/>
      <c r="H946" s="79"/>
      <c r="I946" s="79"/>
      <c r="J946" s="79"/>
      <c r="K946" s="7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</row>
    <row r="947" spans="2:36" ht="24" customHeight="1" x14ac:dyDescent="0.2">
      <c r="B947" s="79"/>
      <c r="C947" s="79"/>
      <c r="D947" s="79"/>
      <c r="E947" s="79"/>
      <c r="F947" s="79"/>
      <c r="G947" s="79"/>
      <c r="H947" s="79"/>
      <c r="I947" s="79"/>
      <c r="J947" s="79"/>
      <c r="K947" s="7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</row>
    <row r="948" spans="2:36" ht="24" customHeight="1" x14ac:dyDescent="0.2">
      <c r="B948" s="79"/>
      <c r="C948" s="79"/>
      <c r="D948" s="79"/>
      <c r="E948" s="79"/>
      <c r="F948" s="79"/>
      <c r="G948" s="79"/>
      <c r="H948" s="79"/>
      <c r="I948" s="79"/>
      <c r="J948" s="79"/>
      <c r="K948" s="7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</row>
    <row r="949" spans="2:36" ht="24" customHeight="1" x14ac:dyDescent="0.2"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</row>
    <row r="950" spans="2:36" ht="24" customHeight="1" x14ac:dyDescent="0.2"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</row>
    <row r="951" spans="2:36" ht="24" customHeight="1" x14ac:dyDescent="0.2">
      <c r="B951" s="79"/>
      <c r="C951" s="79"/>
      <c r="D951" s="79"/>
      <c r="E951" s="79"/>
      <c r="F951" s="79"/>
      <c r="G951" s="79"/>
      <c r="H951" s="79"/>
      <c r="I951" s="79"/>
      <c r="J951" s="79"/>
      <c r="K951" s="7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</row>
    <row r="952" spans="2:36" ht="24" customHeight="1" x14ac:dyDescent="0.2">
      <c r="B952" s="79"/>
      <c r="C952" s="79"/>
      <c r="D952" s="79"/>
      <c r="E952" s="79"/>
      <c r="F952" s="79"/>
      <c r="G952" s="79"/>
      <c r="H952" s="79"/>
      <c r="I952" s="79"/>
      <c r="J952" s="79"/>
      <c r="K952" s="7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</row>
    <row r="953" spans="2:36" ht="24" customHeight="1" x14ac:dyDescent="0.2">
      <c r="B953" s="79"/>
      <c r="C953" s="79"/>
      <c r="D953" s="79"/>
      <c r="E953" s="79"/>
      <c r="F953" s="79"/>
      <c r="G953" s="79"/>
      <c r="H953" s="79"/>
      <c r="I953" s="79"/>
      <c r="J953" s="79"/>
      <c r="K953" s="7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</row>
    <row r="954" spans="2:36" ht="24" customHeight="1" x14ac:dyDescent="0.2"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</row>
    <row r="955" spans="2:36" ht="24" customHeight="1" x14ac:dyDescent="0.2">
      <c r="B955" s="79"/>
      <c r="C955" s="79"/>
      <c r="D955" s="79"/>
      <c r="E955" s="79"/>
      <c r="F955" s="79"/>
      <c r="G955" s="79"/>
      <c r="H955" s="79"/>
      <c r="I955" s="79"/>
      <c r="J955" s="79"/>
      <c r="K955" s="7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</row>
    <row r="956" spans="2:36" ht="24" customHeight="1" x14ac:dyDescent="0.2">
      <c r="B956" s="79"/>
      <c r="C956" s="79"/>
      <c r="D956" s="79"/>
      <c r="E956" s="79"/>
      <c r="F956" s="79"/>
      <c r="G956" s="79"/>
      <c r="H956" s="79"/>
      <c r="I956" s="79"/>
      <c r="J956" s="79"/>
      <c r="K956" s="7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</row>
    <row r="957" spans="2:36" ht="24" customHeight="1" x14ac:dyDescent="0.2">
      <c r="B957" s="79"/>
      <c r="C957" s="79"/>
      <c r="D957" s="79"/>
      <c r="E957" s="79"/>
      <c r="F957" s="79"/>
      <c r="G957" s="79"/>
      <c r="H957" s="79"/>
      <c r="I957" s="79"/>
      <c r="J957" s="79"/>
      <c r="K957" s="7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</row>
    <row r="958" spans="2:36" ht="24" customHeight="1" x14ac:dyDescent="0.2">
      <c r="B958" s="79"/>
      <c r="C958" s="79"/>
      <c r="D958" s="79"/>
      <c r="E958" s="79"/>
      <c r="F958" s="79"/>
      <c r="G958" s="79"/>
      <c r="H958" s="79"/>
      <c r="I958" s="79"/>
      <c r="J958" s="79"/>
      <c r="K958" s="7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</row>
    <row r="959" spans="2:36" ht="24" customHeight="1" x14ac:dyDescent="0.2"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</row>
    <row r="960" spans="2:36" ht="24" customHeight="1" x14ac:dyDescent="0.2">
      <c r="B960" s="79"/>
      <c r="C960" s="79"/>
      <c r="D960" s="79"/>
      <c r="E960" s="79"/>
      <c r="F960" s="79"/>
      <c r="G960" s="79"/>
      <c r="H960" s="79"/>
      <c r="I960" s="79"/>
      <c r="J960" s="79"/>
      <c r="K960" s="7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</row>
    <row r="961" spans="2:36" ht="24" customHeight="1" x14ac:dyDescent="0.2">
      <c r="B961" s="79"/>
      <c r="C961" s="79"/>
      <c r="D961" s="79"/>
      <c r="E961" s="79"/>
      <c r="F961" s="79"/>
      <c r="G961" s="79"/>
      <c r="H961" s="79"/>
      <c r="I961" s="79"/>
      <c r="J961" s="79"/>
      <c r="K961" s="7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</row>
    <row r="962" spans="2:36" ht="24" customHeight="1" x14ac:dyDescent="0.2">
      <c r="B962" s="79"/>
      <c r="C962" s="79"/>
      <c r="D962" s="79"/>
      <c r="E962" s="79"/>
      <c r="F962" s="79"/>
      <c r="G962" s="79"/>
      <c r="H962" s="79"/>
      <c r="I962" s="79"/>
      <c r="J962" s="79"/>
      <c r="K962" s="7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</row>
    <row r="963" spans="2:36" ht="24" customHeight="1" x14ac:dyDescent="0.2">
      <c r="B963" s="79"/>
      <c r="C963" s="79"/>
      <c r="D963" s="79"/>
      <c r="E963" s="79"/>
      <c r="F963" s="79"/>
      <c r="G963" s="79"/>
      <c r="H963" s="79"/>
      <c r="I963" s="79"/>
      <c r="J963" s="79"/>
      <c r="K963" s="7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</row>
    <row r="964" spans="2:36" ht="24" customHeight="1" x14ac:dyDescent="0.2"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</row>
    <row r="965" spans="2:36" ht="24" customHeight="1" x14ac:dyDescent="0.2"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</row>
    <row r="966" spans="2:36" ht="24" customHeight="1" x14ac:dyDescent="0.2"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</row>
    <row r="967" spans="2:36" ht="24" customHeight="1" x14ac:dyDescent="0.2"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</row>
    <row r="968" spans="2:36" ht="24" customHeight="1" x14ac:dyDescent="0.2">
      <c r="B968" s="79"/>
      <c r="C968" s="79"/>
      <c r="D968" s="79"/>
      <c r="E968" s="79"/>
      <c r="F968" s="79"/>
      <c r="G968" s="79"/>
      <c r="H968" s="79"/>
      <c r="I968" s="79"/>
      <c r="J968" s="79"/>
      <c r="K968" s="7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</row>
    <row r="969" spans="2:36" ht="24" customHeight="1" x14ac:dyDescent="0.2"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</row>
    <row r="970" spans="2:36" ht="24" customHeight="1" x14ac:dyDescent="0.2"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</row>
    <row r="971" spans="2:36" ht="24" customHeight="1" x14ac:dyDescent="0.2">
      <c r="B971" s="79"/>
      <c r="C971" s="79"/>
      <c r="D971" s="79"/>
      <c r="E971" s="79"/>
      <c r="F971" s="79"/>
      <c r="G971" s="79"/>
      <c r="H971" s="79"/>
      <c r="I971" s="79"/>
      <c r="J971" s="79"/>
      <c r="K971" s="7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</row>
    <row r="972" spans="2:36" ht="24" customHeight="1" x14ac:dyDescent="0.2">
      <c r="B972" s="79"/>
      <c r="C972" s="79"/>
      <c r="D972" s="79"/>
      <c r="E972" s="79"/>
      <c r="F972" s="79"/>
      <c r="G972" s="79"/>
      <c r="H972" s="79"/>
      <c r="I972" s="79"/>
      <c r="J972" s="79"/>
      <c r="K972" s="7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</row>
    <row r="973" spans="2:36" ht="24" customHeight="1" x14ac:dyDescent="0.2">
      <c r="B973" s="79"/>
      <c r="C973" s="79"/>
      <c r="D973" s="79"/>
      <c r="E973" s="79"/>
      <c r="F973" s="79"/>
      <c r="G973" s="79"/>
      <c r="H973" s="79"/>
      <c r="I973" s="79"/>
      <c r="J973" s="79"/>
      <c r="K973" s="7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</row>
    <row r="974" spans="2:36" ht="24" customHeight="1" x14ac:dyDescent="0.2">
      <c r="B974" s="79"/>
      <c r="C974" s="79"/>
      <c r="D974" s="79"/>
      <c r="E974" s="79"/>
      <c r="F974" s="79"/>
      <c r="G974" s="79"/>
      <c r="H974" s="79"/>
      <c r="I974" s="79"/>
      <c r="J974" s="79"/>
      <c r="K974" s="7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</row>
    <row r="975" spans="2:36" ht="24" customHeight="1" x14ac:dyDescent="0.2"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</row>
    <row r="976" spans="2:36" ht="24" customHeight="1" x14ac:dyDescent="0.2">
      <c r="B976" s="79"/>
      <c r="C976" s="79"/>
      <c r="D976" s="79"/>
      <c r="E976" s="79"/>
      <c r="F976" s="79"/>
      <c r="G976" s="79"/>
      <c r="H976" s="79"/>
      <c r="I976" s="79"/>
      <c r="J976" s="79"/>
      <c r="K976" s="7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</row>
    <row r="977" spans="2:36" ht="24" customHeight="1" x14ac:dyDescent="0.2">
      <c r="B977" s="79"/>
      <c r="C977" s="79"/>
      <c r="D977" s="79"/>
      <c r="E977" s="79"/>
      <c r="F977" s="79"/>
      <c r="G977" s="79"/>
      <c r="H977" s="79"/>
      <c r="I977" s="79"/>
      <c r="J977" s="79"/>
      <c r="K977" s="7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</row>
    <row r="978" spans="2:36" ht="24" customHeight="1" x14ac:dyDescent="0.2">
      <c r="B978" s="79"/>
      <c r="C978" s="79"/>
      <c r="D978" s="79"/>
      <c r="E978" s="79"/>
      <c r="F978" s="79"/>
      <c r="G978" s="79"/>
      <c r="H978" s="79"/>
      <c r="I978" s="79"/>
      <c r="J978" s="79"/>
      <c r="K978" s="7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</row>
    <row r="979" spans="2:36" ht="24" customHeight="1" x14ac:dyDescent="0.2">
      <c r="B979" s="79"/>
      <c r="C979" s="79"/>
      <c r="D979" s="79"/>
      <c r="E979" s="79"/>
      <c r="F979" s="79"/>
      <c r="G979" s="79"/>
      <c r="H979" s="79"/>
      <c r="I979" s="79"/>
      <c r="J979" s="79"/>
      <c r="K979" s="7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</row>
    <row r="980" spans="2:36" ht="24" customHeight="1" x14ac:dyDescent="0.2"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</row>
    <row r="981" spans="2:36" ht="24" customHeight="1" x14ac:dyDescent="0.2">
      <c r="B981" s="79"/>
      <c r="C981" s="79"/>
      <c r="D981" s="79"/>
      <c r="E981" s="79"/>
      <c r="F981" s="79"/>
      <c r="G981" s="79"/>
      <c r="H981" s="79"/>
      <c r="I981" s="79"/>
      <c r="J981" s="79"/>
      <c r="K981" s="7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</row>
    <row r="982" spans="2:36" ht="24" customHeight="1" x14ac:dyDescent="0.2">
      <c r="B982" s="79"/>
      <c r="C982" s="79"/>
      <c r="D982" s="79"/>
      <c r="E982" s="79"/>
      <c r="F982" s="79"/>
      <c r="G982" s="79"/>
      <c r="H982" s="79"/>
      <c r="I982" s="79"/>
      <c r="J982" s="79"/>
      <c r="K982" s="7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</row>
    <row r="983" spans="2:36" ht="24" customHeight="1" x14ac:dyDescent="0.2">
      <c r="B983" s="79"/>
      <c r="C983" s="79"/>
      <c r="D983" s="79"/>
      <c r="E983" s="79"/>
      <c r="F983" s="79"/>
      <c r="G983" s="79"/>
      <c r="H983" s="79"/>
      <c r="I983" s="79"/>
      <c r="J983" s="79"/>
      <c r="K983" s="7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</row>
    <row r="984" spans="2:36" ht="24" customHeight="1" x14ac:dyDescent="0.2">
      <c r="B984" s="79"/>
      <c r="C984" s="79"/>
      <c r="D984" s="79"/>
      <c r="E984" s="79"/>
      <c r="F984" s="79"/>
      <c r="G984" s="79"/>
      <c r="H984" s="79"/>
      <c r="I984" s="79"/>
      <c r="J984" s="79"/>
      <c r="K984" s="7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</row>
    <row r="985" spans="2:36" ht="24" customHeight="1" x14ac:dyDescent="0.2"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</row>
    <row r="986" spans="2:36" ht="24" customHeight="1" x14ac:dyDescent="0.2">
      <c r="B986" s="79"/>
      <c r="C986" s="79"/>
      <c r="D986" s="79"/>
      <c r="E986" s="79"/>
      <c r="F986" s="79"/>
      <c r="G986" s="79"/>
      <c r="H986" s="79"/>
      <c r="I986" s="79"/>
      <c r="J986" s="79"/>
      <c r="K986" s="7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</row>
    <row r="987" spans="2:36" ht="24" customHeight="1" x14ac:dyDescent="0.2">
      <c r="B987" s="79"/>
      <c r="C987" s="79"/>
      <c r="D987" s="79"/>
      <c r="E987" s="79"/>
      <c r="F987" s="79"/>
      <c r="G987" s="79"/>
      <c r="H987" s="79"/>
      <c r="I987" s="79"/>
      <c r="J987" s="79"/>
      <c r="K987" s="7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</row>
    <row r="988" spans="2:36" ht="24" customHeight="1" x14ac:dyDescent="0.2">
      <c r="B988" s="79"/>
      <c r="C988" s="79"/>
      <c r="D988" s="79"/>
      <c r="E988" s="79"/>
      <c r="F988" s="79"/>
      <c r="G988" s="79"/>
      <c r="H988" s="79"/>
      <c r="I988" s="79"/>
      <c r="J988" s="79"/>
      <c r="K988" s="7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</row>
    <row r="989" spans="2:36" ht="24" customHeight="1" x14ac:dyDescent="0.2">
      <c r="B989" s="79"/>
      <c r="C989" s="79"/>
      <c r="D989" s="79"/>
      <c r="E989" s="79"/>
      <c r="F989" s="79"/>
      <c r="G989" s="79"/>
      <c r="H989" s="79"/>
      <c r="I989" s="79"/>
      <c r="J989" s="79"/>
      <c r="K989" s="7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</row>
    <row r="990" spans="2:36" ht="24" customHeight="1" x14ac:dyDescent="0.2">
      <c r="B990" s="79"/>
      <c r="C990" s="79"/>
      <c r="D990" s="79"/>
      <c r="E990" s="79"/>
      <c r="F990" s="79"/>
      <c r="G990" s="79"/>
      <c r="H990" s="79"/>
      <c r="I990" s="79"/>
      <c r="J990" s="79"/>
      <c r="K990" s="7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</row>
    <row r="991" spans="2:36" ht="24" customHeight="1" x14ac:dyDescent="0.2"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</row>
    <row r="992" spans="2:36" ht="24" customHeight="1" x14ac:dyDescent="0.2">
      <c r="B992" s="79"/>
      <c r="C992" s="79"/>
      <c r="D992" s="79"/>
      <c r="E992" s="79"/>
      <c r="F992" s="79"/>
      <c r="G992" s="79"/>
      <c r="H992" s="79"/>
      <c r="I992" s="79"/>
      <c r="J992" s="79"/>
      <c r="K992" s="7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</row>
    <row r="993" spans="2:36" ht="24" customHeight="1" x14ac:dyDescent="0.2">
      <c r="B993" s="79"/>
      <c r="C993" s="79"/>
      <c r="D993" s="79"/>
      <c r="E993" s="79"/>
      <c r="F993" s="79"/>
      <c r="G993" s="79"/>
      <c r="H993" s="79"/>
      <c r="I993" s="79"/>
      <c r="J993" s="79"/>
      <c r="K993" s="7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</row>
    <row r="994" spans="2:36" ht="24" customHeight="1" x14ac:dyDescent="0.2">
      <c r="B994" s="79"/>
      <c r="C994" s="79"/>
      <c r="D994" s="79"/>
      <c r="E994" s="79"/>
      <c r="F994" s="79"/>
      <c r="G994" s="79"/>
      <c r="H994" s="79"/>
      <c r="I994" s="79"/>
      <c r="J994" s="79"/>
      <c r="K994" s="7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</row>
    <row r="995" spans="2:36" ht="24" customHeight="1" x14ac:dyDescent="0.2">
      <c r="B995" s="79"/>
      <c r="C995" s="79"/>
      <c r="D995" s="79"/>
      <c r="E995" s="79"/>
      <c r="F995" s="79"/>
      <c r="G995" s="79"/>
      <c r="H995" s="79"/>
      <c r="I995" s="79"/>
      <c r="J995" s="79"/>
      <c r="K995" s="7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</row>
    <row r="996" spans="2:36" ht="24" customHeight="1" x14ac:dyDescent="0.2"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</row>
    <row r="997" spans="2:36" ht="24" customHeight="1" x14ac:dyDescent="0.2">
      <c r="B997" s="79"/>
      <c r="C997" s="79"/>
      <c r="D997" s="79"/>
      <c r="E997" s="79"/>
      <c r="F997" s="79"/>
      <c r="G997" s="79"/>
      <c r="H997" s="79"/>
      <c r="I997" s="79"/>
      <c r="J997" s="79"/>
      <c r="K997" s="7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</row>
    <row r="998" spans="2:36" ht="24" customHeight="1" x14ac:dyDescent="0.2">
      <c r="B998" s="79"/>
      <c r="C998" s="79"/>
      <c r="D998" s="79"/>
      <c r="E998" s="79"/>
      <c r="F998" s="79"/>
      <c r="G998" s="79"/>
      <c r="H998" s="79"/>
      <c r="I998" s="79"/>
      <c r="J998" s="79"/>
      <c r="K998" s="7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</row>
    <row r="999" spans="2:36" ht="24" customHeight="1" x14ac:dyDescent="0.2">
      <c r="B999" s="79"/>
      <c r="C999" s="79"/>
      <c r="D999" s="79"/>
      <c r="E999" s="79"/>
      <c r="F999" s="79"/>
      <c r="G999" s="79"/>
      <c r="H999" s="79"/>
      <c r="I999" s="79"/>
      <c r="J999" s="79"/>
      <c r="K999" s="7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</row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G1:H1"/>
    <mergeCell ref="A2:B2"/>
    <mergeCell ref="G2:H2"/>
    <mergeCell ref="E3:H3"/>
  </mergeCells>
  <pageMargins left="0.7" right="0.7" top="0.75" bottom="0.75" header="0" footer="0"/>
  <pageSetup paperSize="9" scale="58" orientation="landscape" r:id="rId1"/>
  <rowBreaks count="1" manualBreakCount="1">
    <brk id="22" max="16383" man="1"/>
  </rowBreaks>
  <colBreaks count="1" manualBreakCount="1">
    <brk id="10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5"/>
  <sheetViews>
    <sheetView zoomScale="55" zoomScaleNormal="55" workbookViewId="0">
      <pane ySplit="4" topLeftCell="A90" activePane="bottomLeft" state="frozen"/>
      <selection activeCell="J10" sqref="J10:J18"/>
      <selection pane="bottomLeft" activeCell="J10" sqref="J10:J18"/>
    </sheetView>
  </sheetViews>
  <sheetFormatPr defaultColWidth="12.625" defaultRowHeight="15" customHeight="1" x14ac:dyDescent="0.4"/>
  <cols>
    <col min="1" max="1" width="9.625" style="86" customWidth="1"/>
    <col min="2" max="2" width="28.375" style="86" customWidth="1"/>
    <col min="3" max="3" width="35.125" style="86" customWidth="1"/>
    <col min="4" max="4" width="43.125" style="86" customWidth="1"/>
    <col min="5" max="5" width="20.875" style="86" customWidth="1"/>
    <col min="6" max="7" width="25.625" style="86" customWidth="1"/>
    <col min="8" max="8" width="20.875" style="86" customWidth="1"/>
    <col min="9" max="9" width="19" style="86" customWidth="1"/>
    <col min="10" max="10" width="15.875" style="86" customWidth="1"/>
    <col min="11" max="28" width="9" style="86" customWidth="1"/>
    <col min="29" max="16384" width="12.625" style="86"/>
  </cols>
  <sheetData>
    <row r="1" spans="1:28" ht="24" customHeight="1" x14ac:dyDescent="0.4">
      <c r="A1" s="80"/>
      <c r="B1" s="81" t="s">
        <v>0</v>
      </c>
      <c r="C1" s="82" t="s">
        <v>1</v>
      </c>
      <c r="D1" s="83"/>
      <c r="E1" s="83"/>
      <c r="F1" s="84"/>
      <c r="G1" s="84"/>
      <c r="H1" s="84"/>
      <c r="I1" s="85" t="s">
        <v>2</v>
      </c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ht="24" customHeight="1" x14ac:dyDescent="0.4">
      <c r="A2" s="80"/>
      <c r="B2" s="87" t="s">
        <v>3</v>
      </c>
      <c r="C2" s="88"/>
      <c r="D2" s="88"/>
      <c r="E2" s="88"/>
      <c r="F2" s="89"/>
      <c r="G2" s="89"/>
      <c r="H2" s="89"/>
      <c r="I2" s="90" t="s">
        <v>5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ht="24" customHeight="1" x14ac:dyDescent="0.4">
      <c r="A3" s="91"/>
      <c r="B3" s="92"/>
      <c r="C3" s="93"/>
      <c r="D3" s="93"/>
      <c r="E3" s="93"/>
      <c r="F3" s="94"/>
      <c r="G3" s="94"/>
      <c r="H3" s="94"/>
      <c r="I3" s="95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28" ht="84.75" customHeight="1" x14ac:dyDescent="0.4">
      <c r="A4" s="96" t="s">
        <v>11</v>
      </c>
      <c r="B4" s="96" t="s">
        <v>68</v>
      </c>
      <c r="C4" s="96" t="s">
        <v>69</v>
      </c>
      <c r="D4" s="96" t="s">
        <v>70</v>
      </c>
      <c r="E4" s="97" t="s">
        <v>71</v>
      </c>
      <c r="F4" s="97" t="s">
        <v>72</v>
      </c>
      <c r="G4" s="98" t="s">
        <v>73</v>
      </c>
      <c r="H4" s="98" t="s">
        <v>74</v>
      </c>
      <c r="I4" s="99" t="s">
        <v>75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1:28" ht="21" customHeight="1" x14ac:dyDescent="0.55000000000000004">
      <c r="A5" s="101"/>
      <c r="B5" s="102" t="s">
        <v>76</v>
      </c>
      <c r="C5" s="103"/>
      <c r="D5" s="104"/>
      <c r="E5" s="105"/>
      <c r="F5" s="106"/>
      <c r="G5" s="107"/>
      <c r="H5" s="107"/>
      <c r="I5" s="108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</row>
    <row r="6" spans="1:28" ht="21" customHeight="1" x14ac:dyDescent="0.55000000000000004">
      <c r="A6" s="109">
        <v>1</v>
      </c>
      <c r="B6" s="110" t="s">
        <v>77</v>
      </c>
      <c r="C6" s="111" t="s">
        <v>78</v>
      </c>
      <c r="D6" s="112" t="s">
        <v>79</v>
      </c>
      <c r="E6" s="113">
        <v>62</v>
      </c>
      <c r="F6" s="114">
        <f>E6-4-4</f>
        <v>54</v>
      </c>
      <c r="G6" s="114">
        <f>(F6*70/100)+1</f>
        <v>38.799999999999997</v>
      </c>
      <c r="H6" s="115">
        <v>52</v>
      </c>
      <c r="I6" s="116">
        <f>H6*100/G6</f>
        <v>134.02061855670104</v>
      </c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</row>
    <row r="7" spans="1:28" ht="21" customHeight="1" x14ac:dyDescent="0.55000000000000004">
      <c r="A7" s="117">
        <v>2</v>
      </c>
      <c r="B7" s="111"/>
      <c r="C7" s="111" t="s">
        <v>80</v>
      </c>
      <c r="D7" s="112" t="s">
        <v>79</v>
      </c>
      <c r="E7" s="113">
        <v>61</v>
      </c>
      <c r="F7" s="114">
        <f>E7-5</f>
        <v>56</v>
      </c>
      <c r="G7" s="114">
        <f>(F7*70/100)+1</f>
        <v>40.200000000000003</v>
      </c>
      <c r="H7" s="115">
        <v>52</v>
      </c>
      <c r="I7" s="116">
        <f t="shared" ref="I7:I12" si="0">H7*100/G7</f>
        <v>129.35323383084577</v>
      </c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</row>
    <row r="8" spans="1:28" ht="21" customHeight="1" x14ac:dyDescent="0.55000000000000004">
      <c r="A8" s="117">
        <v>3</v>
      </c>
      <c r="B8" s="111"/>
      <c r="C8" s="111" t="s">
        <v>81</v>
      </c>
      <c r="D8" s="112" t="s">
        <v>79</v>
      </c>
      <c r="E8" s="113">
        <v>55</v>
      </c>
      <c r="F8" s="114">
        <f>E8-4-6-1</f>
        <v>44</v>
      </c>
      <c r="G8" s="114">
        <f>(F8*70/100)+1</f>
        <v>31.8</v>
      </c>
      <c r="H8" s="115">
        <v>44</v>
      </c>
      <c r="I8" s="116">
        <f t="shared" si="0"/>
        <v>138.36477987421384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</row>
    <row r="9" spans="1:28" ht="21" customHeight="1" x14ac:dyDescent="0.55000000000000004">
      <c r="A9" s="117">
        <v>4</v>
      </c>
      <c r="B9" s="111"/>
      <c r="C9" s="111" t="s">
        <v>82</v>
      </c>
      <c r="D9" s="112" t="s">
        <v>79</v>
      </c>
      <c r="E9" s="113">
        <v>50</v>
      </c>
      <c r="F9" s="114">
        <f>E9-7-2-3</f>
        <v>38</v>
      </c>
      <c r="G9" s="114">
        <f>(F9*70/100)+1</f>
        <v>27.6</v>
      </c>
      <c r="H9" s="115">
        <v>38</v>
      </c>
      <c r="I9" s="116">
        <f t="shared" si="0"/>
        <v>137.68115942028984</v>
      </c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</row>
    <row r="10" spans="1:28" ht="21" customHeight="1" x14ac:dyDescent="0.55000000000000004">
      <c r="A10" s="117">
        <v>5</v>
      </c>
      <c r="B10" s="111"/>
      <c r="C10" s="111" t="s">
        <v>83</v>
      </c>
      <c r="D10" s="112" t="s">
        <v>79</v>
      </c>
      <c r="E10" s="113">
        <v>66</v>
      </c>
      <c r="F10" s="114">
        <f>E10-2-1-2</f>
        <v>61</v>
      </c>
      <c r="G10" s="114">
        <f>(F10*70/100)+5</f>
        <v>47.7</v>
      </c>
      <c r="H10" s="115">
        <v>57</v>
      </c>
      <c r="I10" s="116">
        <f t="shared" si="0"/>
        <v>119.49685534591194</v>
      </c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</row>
    <row r="11" spans="1:28" ht="21" customHeight="1" x14ac:dyDescent="0.55000000000000004">
      <c r="A11" s="117">
        <v>6</v>
      </c>
      <c r="B11" s="111"/>
      <c r="C11" s="118" t="s">
        <v>84</v>
      </c>
      <c r="D11" s="112" t="s">
        <v>79</v>
      </c>
      <c r="E11" s="113">
        <v>43</v>
      </c>
      <c r="F11" s="114">
        <f>E11-4-5-2</f>
        <v>32</v>
      </c>
      <c r="G11" s="114">
        <f>(F11*70/100)+1</f>
        <v>23.4</v>
      </c>
      <c r="H11" s="115">
        <v>26</v>
      </c>
      <c r="I11" s="116">
        <f t="shared" si="0"/>
        <v>111.11111111111111</v>
      </c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</row>
    <row r="12" spans="1:28" ht="21" customHeight="1" x14ac:dyDescent="0.55000000000000004">
      <c r="A12" s="117">
        <v>7</v>
      </c>
      <c r="B12" s="111"/>
      <c r="C12" s="111" t="s">
        <v>85</v>
      </c>
      <c r="D12" s="112" t="s">
        <v>86</v>
      </c>
      <c r="E12" s="113">
        <v>61</v>
      </c>
      <c r="F12" s="114">
        <f>E12-6</f>
        <v>55</v>
      </c>
      <c r="G12" s="114">
        <f>(F12*70/100)+2</f>
        <v>40.5</v>
      </c>
      <c r="H12" s="115">
        <v>54</v>
      </c>
      <c r="I12" s="116">
        <f t="shared" si="0"/>
        <v>133.33333333333334</v>
      </c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</row>
    <row r="13" spans="1:28" ht="21" customHeight="1" x14ac:dyDescent="0.55000000000000004">
      <c r="A13" s="117"/>
      <c r="B13" s="119" t="s">
        <v>87</v>
      </c>
      <c r="C13" s="119"/>
      <c r="D13" s="120"/>
      <c r="E13" s="121">
        <v>398</v>
      </c>
      <c r="F13" s="122">
        <f>SUM(F6:F12)</f>
        <v>340</v>
      </c>
      <c r="G13" s="122">
        <f>SUM(G6:G12)</f>
        <v>250.00000000000003</v>
      </c>
      <c r="H13" s="122">
        <f>SUM(H6:H12)</f>
        <v>323</v>
      </c>
      <c r="I13" s="123">
        <f>H13*100/G13</f>
        <v>129.19999999999999</v>
      </c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</row>
    <row r="14" spans="1:28" ht="21" customHeight="1" x14ac:dyDescent="0.55000000000000004">
      <c r="A14" s="124"/>
      <c r="B14" s="125" t="s">
        <v>88</v>
      </c>
      <c r="C14" s="126"/>
      <c r="D14" s="127"/>
      <c r="E14" s="108"/>
      <c r="F14" s="128"/>
      <c r="G14" s="128"/>
      <c r="H14" s="128"/>
      <c r="I14" s="108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</row>
    <row r="15" spans="1:28" ht="21" customHeight="1" x14ac:dyDescent="0.55000000000000004">
      <c r="A15" s="117">
        <v>8</v>
      </c>
      <c r="B15" s="118" t="s">
        <v>89</v>
      </c>
      <c r="C15" s="129" t="s">
        <v>90</v>
      </c>
      <c r="D15" s="130" t="s">
        <v>91</v>
      </c>
      <c r="E15" s="131">
        <v>39</v>
      </c>
      <c r="F15" s="132">
        <f>E15-1-1-2</f>
        <v>35</v>
      </c>
      <c r="G15" s="132">
        <f>F15*70/100</f>
        <v>24.5</v>
      </c>
      <c r="H15" s="133">
        <f>1+1</f>
        <v>2</v>
      </c>
      <c r="I15" s="134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</row>
    <row r="16" spans="1:28" ht="21" customHeight="1" x14ac:dyDescent="0.55000000000000004">
      <c r="A16" s="117">
        <v>9</v>
      </c>
      <c r="B16" s="118"/>
      <c r="C16" s="135" t="s">
        <v>92</v>
      </c>
      <c r="D16" s="130" t="s">
        <v>93</v>
      </c>
      <c r="E16" s="131">
        <v>17</v>
      </c>
      <c r="F16" s="132">
        <f>E16-2-2</f>
        <v>13</v>
      </c>
      <c r="G16" s="132">
        <f t="shared" ref="G16:G28" si="1">F16*70/100</f>
        <v>9.1</v>
      </c>
      <c r="H16" s="133">
        <v>1</v>
      </c>
      <c r="I16" s="134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</row>
    <row r="17" spans="1:28" ht="21" customHeight="1" x14ac:dyDescent="0.55000000000000004">
      <c r="A17" s="117">
        <v>10</v>
      </c>
      <c r="B17" s="118"/>
      <c r="C17" s="135" t="s">
        <v>94</v>
      </c>
      <c r="D17" s="130" t="s">
        <v>91</v>
      </c>
      <c r="E17" s="136">
        <v>19</v>
      </c>
      <c r="F17" s="137">
        <f>E17-2-2</f>
        <v>15</v>
      </c>
      <c r="G17" s="132">
        <f t="shared" si="1"/>
        <v>10.5</v>
      </c>
      <c r="H17" s="138"/>
      <c r="I17" s="134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</row>
    <row r="18" spans="1:28" ht="21" customHeight="1" x14ac:dyDescent="0.55000000000000004">
      <c r="A18" s="117">
        <v>11</v>
      </c>
      <c r="B18" s="118"/>
      <c r="C18" s="135" t="s">
        <v>95</v>
      </c>
      <c r="D18" s="130" t="s">
        <v>91</v>
      </c>
      <c r="E18" s="136">
        <v>9</v>
      </c>
      <c r="F18" s="137">
        <v>9</v>
      </c>
      <c r="G18" s="132">
        <f t="shared" si="1"/>
        <v>6.3</v>
      </c>
      <c r="H18" s="138"/>
      <c r="I18" s="134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</row>
    <row r="19" spans="1:28" ht="21" customHeight="1" x14ac:dyDescent="0.55000000000000004">
      <c r="A19" s="117">
        <v>12</v>
      </c>
      <c r="B19" s="118"/>
      <c r="C19" s="135" t="s">
        <v>96</v>
      </c>
      <c r="D19" s="130" t="s">
        <v>91</v>
      </c>
      <c r="E19" s="136">
        <v>8</v>
      </c>
      <c r="F19" s="137">
        <f>E19-1-3</f>
        <v>4</v>
      </c>
      <c r="G19" s="132">
        <f t="shared" si="1"/>
        <v>2.8</v>
      </c>
      <c r="H19" s="138"/>
      <c r="I19" s="134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</row>
    <row r="20" spans="1:28" ht="21" customHeight="1" x14ac:dyDescent="0.55000000000000004">
      <c r="A20" s="117">
        <v>13</v>
      </c>
      <c r="B20" s="118"/>
      <c r="C20" s="135" t="s">
        <v>97</v>
      </c>
      <c r="D20" s="130" t="s">
        <v>91</v>
      </c>
      <c r="E20" s="136">
        <v>13</v>
      </c>
      <c r="F20" s="137">
        <f>E20-5-1</f>
        <v>7</v>
      </c>
      <c r="G20" s="132">
        <f t="shared" si="1"/>
        <v>4.9000000000000004</v>
      </c>
      <c r="H20" s="138"/>
      <c r="I20" s="134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</row>
    <row r="21" spans="1:28" ht="21" customHeight="1" x14ac:dyDescent="0.55000000000000004">
      <c r="A21" s="117">
        <v>14</v>
      </c>
      <c r="B21" s="118"/>
      <c r="C21" s="135" t="s">
        <v>98</v>
      </c>
      <c r="D21" s="130" t="s">
        <v>93</v>
      </c>
      <c r="E21" s="136">
        <v>27</v>
      </c>
      <c r="F21" s="137">
        <f>E21-3-4-1</f>
        <v>19</v>
      </c>
      <c r="G21" s="132">
        <f t="shared" si="1"/>
        <v>13.3</v>
      </c>
      <c r="H21" s="138"/>
      <c r="I21" s="134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</row>
    <row r="22" spans="1:28" ht="21" customHeight="1" x14ac:dyDescent="0.55000000000000004">
      <c r="A22" s="117">
        <v>15</v>
      </c>
      <c r="B22" s="118"/>
      <c r="C22" s="135" t="s">
        <v>99</v>
      </c>
      <c r="D22" s="130" t="s">
        <v>93</v>
      </c>
      <c r="E22" s="136">
        <v>7</v>
      </c>
      <c r="F22" s="137">
        <v>7</v>
      </c>
      <c r="G22" s="132">
        <f t="shared" si="1"/>
        <v>4.9000000000000004</v>
      </c>
      <c r="H22" s="138">
        <f>2+4</f>
        <v>6</v>
      </c>
      <c r="I22" s="134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</row>
    <row r="23" spans="1:28" ht="21" customHeight="1" x14ac:dyDescent="0.55000000000000004">
      <c r="A23" s="117">
        <v>16</v>
      </c>
      <c r="B23" s="111"/>
      <c r="C23" s="139" t="s">
        <v>100</v>
      </c>
      <c r="D23" s="130" t="s">
        <v>91</v>
      </c>
      <c r="E23" s="140">
        <v>85</v>
      </c>
      <c r="F23" s="114">
        <f>E23-11-6-5</f>
        <v>63</v>
      </c>
      <c r="G23" s="132">
        <f t="shared" si="1"/>
        <v>44.1</v>
      </c>
      <c r="H23" s="141"/>
      <c r="I23" s="142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</row>
    <row r="24" spans="1:28" ht="21" customHeight="1" x14ac:dyDescent="0.55000000000000004">
      <c r="A24" s="117">
        <v>17</v>
      </c>
      <c r="B24" s="111"/>
      <c r="C24" s="139" t="s">
        <v>101</v>
      </c>
      <c r="D24" s="130" t="s">
        <v>102</v>
      </c>
      <c r="E24" s="140">
        <v>82</v>
      </c>
      <c r="F24" s="114">
        <f>E24-15-8-7</f>
        <v>52</v>
      </c>
      <c r="G24" s="132">
        <f t="shared" si="1"/>
        <v>36.4</v>
      </c>
      <c r="H24" s="141"/>
      <c r="I24" s="142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</row>
    <row r="25" spans="1:28" ht="21" customHeight="1" x14ac:dyDescent="0.55000000000000004">
      <c r="A25" s="117">
        <v>18</v>
      </c>
      <c r="B25" s="111"/>
      <c r="C25" s="139" t="s">
        <v>103</v>
      </c>
      <c r="D25" s="130" t="s">
        <v>91</v>
      </c>
      <c r="E25" s="113">
        <v>77</v>
      </c>
      <c r="F25" s="114">
        <f>E25-10-2-6</f>
        <v>59</v>
      </c>
      <c r="G25" s="132">
        <f t="shared" si="1"/>
        <v>41.3</v>
      </c>
      <c r="H25" s="141">
        <v>29</v>
      </c>
      <c r="I25" s="142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</row>
    <row r="26" spans="1:28" ht="21" customHeight="1" x14ac:dyDescent="0.55000000000000004">
      <c r="A26" s="117">
        <v>19</v>
      </c>
      <c r="B26" s="111"/>
      <c r="C26" s="139" t="s">
        <v>104</v>
      </c>
      <c r="D26" s="130" t="s">
        <v>91</v>
      </c>
      <c r="E26" s="113">
        <v>44</v>
      </c>
      <c r="F26" s="114">
        <f>E26-4-4-1</f>
        <v>35</v>
      </c>
      <c r="G26" s="132">
        <f t="shared" si="1"/>
        <v>24.5</v>
      </c>
      <c r="H26" s="141"/>
      <c r="I26" s="142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</row>
    <row r="27" spans="1:28" ht="21" customHeight="1" x14ac:dyDescent="0.55000000000000004">
      <c r="A27" s="117">
        <v>20</v>
      </c>
      <c r="B27" s="111"/>
      <c r="C27" s="139" t="s">
        <v>105</v>
      </c>
      <c r="D27" s="130" t="s">
        <v>91</v>
      </c>
      <c r="E27" s="143">
        <v>101</v>
      </c>
      <c r="F27" s="144">
        <f>E27-9-3-2</f>
        <v>87</v>
      </c>
      <c r="G27" s="132">
        <f t="shared" si="1"/>
        <v>60.9</v>
      </c>
      <c r="H27" s="145"/>
      <c r="I27" s="142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</row>
    <row r="28" spans="1:28" ht="21" customHeight="1" x14ac:dyDescent="0.55000000000000004">
      <c r="A28" s="117">
        <v>21</v>
      </c>
      <c r="B28" s="111"/>
      <c r="C28" s="111" t="s">
        <v>106</v>
      </c>
      <c r="D28" s="146" t="s">
        <v>107</v>
      </c>
      <c r="E28" s="117">
        <v>35</v>
      </c>
      <c r="F28" s="144">
        <f>E28-1</f>
        <v>34</v>
      </c>
      <c r="G28" s="132">
        <f t="shared" si="1"/>
        <v>23.8</v>
      </c>
      <c r="H28" s="145"/>
      <c r="I28" s="142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</row>
    <row r="29" spans="1:28" ht="21" customHeight="1" x14ac:dyDescent="0.55000000000000004">
      <c r="A29" s="117">
        <v>22</v>
      </c>
      <c r="B29" s="111"/>
      <c r="C29" s="139" t="s">
        <v>108</v>
      </c>
      <c r="D29" s="146" t="s">
        <v>79</v>
      </c>
      <c r="E29" s="140">
        <v>133</v>
      </c>
      <c r="F29" s="147">
        <f>E29-26-2-3</f>
        <v>102</v>
      </c>
      <c r="G29" s="132">
        <f>(F29*70/100)+1</f>
        <v>72.400000000000006</v>
      </c>
      <c r="H29" s="148">
        <f>4+24</f>
        <v>28</v>
      </c>
      <c r="I29" s="142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</row>
    <row r="30" spans="1:28" ht="21" customHeight="1" x14ac:dyDescent="0.55000000000000004">
      <c r="A30" s="117"/>
      <c r="B30" s="149" t="s">
        <v>109</v>
      </c>
      <c r="C30" s="149"/>
      <c r="D30" s="150"/>
      <c r="E30" s="151">
        <f>SUM(E15:E29)</f>
        <v>696</v>
      </c>
      <c r="F30" s="152">
        <f>SUM(F15:F29)</f>
        <v>541</v>
      </c>
      <c r="G30" s="152">
        <f>SUM(G15:G29)</f>
        <v>379.70000000000005</v>
      </c>
      <c r="H30" s="152">
        <f>SUM(H15:H29)</f>
        <v>66</v>
      </c>
      <c r="I30" s="123">
        <f>H30*100/E30</f>
        <v>9.4827586206896548</v>
      </c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</row>
    <row r="31" spans="1:28" ht="21" customHeight="1" x14ac:dyDescent="0.55000000000000004">
      <c r="A31" s="124"/>
      <c r="B31" s="125" t="s">
        <v>110</v>
      </c>
      <c r="C31" s="126"/>
      <c r="D31" s="153"/>
      <c r="E31" s="108"/>
      <c r="F31" s="128"/>
      <c r="G31" s="128"/>
      <c r="H31" s="128"/>
      <c r="I31" s="108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</row>
    <row r="32" spans="1:28" ht="21" customHeight="1" x14ac:dyDescent="0.55000000000000004">
      <c r="A32" s="117">
        <v>23</v>
      </c>
      <c r="B32" s="118" t="s">
        <v>111</v>
      </c>
      <c r="C32" s="139" t="s">
        <v>112</v>
      </c>
      <c r="D32" s="146" t="s">
        <v>86</v>
      </c>
      <c r="E32" s="113">
        <v>17</v>
      </c>
      <c r="F32" s="154">
        <f>E32-6-2-3</f>
        <v>6</v>
      </c>
      <c r="G32" s="154">
        <f>F32*70/100</f>
        <v>4.2</v>
      </c>
      <c r="H32" s="154"/>
      <c r="I32" s="142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</row>
    <row r="33" spans="1:28" ht="21" customHeight="1" x14ac:dyDescent="0.55000000000000004">
      <c r="A33" s="117">
        <v>24</v>
      </c>
      <c r="B33" s="139" t="s">
        <v>113</v>
      </c>
      <c r="C33" s="139" t="s">
        <v>114</v>
      </c>
      <c r="D33" s="146" t="s">
        <v>86</v>
      </c>
      <c r="E33" s="113">
        <v>81</v>
      </c>
      <c r="F33" s="114">
        <f>E33-5-4-1</f>
        <v>71</v>
      </c>
      <c r="G33" s="154">
        <f t="shared" ref="G33" si="2">F33*70/100</f>
        <v>49.7</v>
      </c>
      <c r="H33" s="114">
        <v>66</v>
      </c>
      <c r="I33" s="142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</row>
    <row r="34" spans="1:28" ht="21" customHeight="1" x14ac:dyDescent="0.55000000000000004">
      <c r="A34" s="117">
        <v>25</v>
      </c>
      <c r="B34" s="118"/>
      <c r="C34" s="118" t="s">
        <v>115</v>
      </c>
      <c r="D34" s="146" t="s">
        <v>86</v>
      </c>
      <c r="E34" s="113">
        <v>119</v>
      </c>
      <c r="F34" s="114">
        <f>E34-4-4-2</f>
        <v>109</v>
      </c>
      <c r="G34" s="154">
        <f>(F34*70/100)+3</f>
        <v>79.3</v>
      </c>
      <c r="H34" s="114"/>
      <c r="I34" s="142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</row>
    <row r="35" spans="1:28" ht="21" customHeight="1" x14ac:dyDescent="0.55000000000000004">
      <c r="A35" s="117">
        <v>26</v>
      </c>
      <c r="B35" s="111"/>
      <c r="C35" s="139" t="s">
        <v>116</v>
      </c>
      <c r="D35" s="146" t="s">
        <v>86</v>
      </c>
      <c r="E35" s="113">
        <v>169</v>
      </c>
      <c r="F35" s="114">
        <f>E35-12-11-23</f>
        <v>123</v>
      </c>
      <c r="G35" s="154">
        <f>(F35*70/100)+7</f>
        <v>93.1</v>
      </c>
      <c r="H35" s="114"/>
      <c r="I35" s="142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</row>
    <row r="36" spans="1:28" ht="21" customHeight="1" x14ac:dyDescent="0.55000000000000004">
      <c r="A36" s="117">
        <v>27</v>
      </c>
      <c r="B36" s="111"/>
      <c r="C36" s="118" t="s">
        <v>117</v>
      </c>
      <c r="D36" s="146" t="s">
        <v>86</v>
      </c>
      <c r="E36" s="113">
        <v>54</v>
      </c>
      <c r="F36" s="114">
        <f>E36-1-3-2</f>
        <v>48</v>
      </c>
      <c r="G36" s="154">
        <f>F36*70/100</f>
        <v>33.6</v>
      </c>
      <c r="H36" s="114"/>
      <c r="I36" s="142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</row>
    <row r="37" spans="1:28" ht="21" customHeight="1" x14ac:dyDescent="0.55000000000000004">
      <c r="A37" s="117">
        <v>28</v>
      </c>
      <c r="B37" s="111"/>
      <c r="C37" s="118" t="s">
        <v>118</v>
      </c>
      <c r="D37" s="146" t="s">
        <v>86</v>
      </c>
      <c r="E37" s="113">
        <v>129</v>
      </c>
      <c r="F37" s="114">
        <f>E37-7-7-3</f>
        <v>112</v>
      </c>
      <c r="G37" s="154">
        <f>(F37*70/100)+5</f>
        <v>83.4</v>
      </c>
      <c r="H37" s="114">
        <v>2</v>
      </c>
      <c r="I37" s="142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</row>
    <row r="38" spans="1:28" ht="21" customHeight="1" x14ac:dyDescent="0.55000000000000004">
      <c r="A38" s="117">
        <v>29</v>
      </c>
      <c r="B38" s="111"/>
      <c r="C38" s="155" t="s">
        <v>119</v>
      </c>
      <c r="D38" s="146" t="s">
        <v>86</v>
      </c>
      <c r="E38" s="131">
        <v>130</v>
      </c>
      <c r="F38" s="156">
        <f>E38-15-10-2</f>
        <v>103</v>
      </c>
      <c r="G38" s="154">
        <f>(F38*70/100)+5</f>
        <v>77.099999999999994</v>
      </c>
      <c r="H38" s="114">
        <v>81</v>
      </c>
      <c r="I38" s="134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</row>
    <row r="39" spans="1:28" ht="21" customHeight="1" x14ac:dyDescent="0.55000000000000004">
      <c r="A39" s="117"/>
      <c r="B39" s="157" t="s">
        <v>109</v>
      </c>
      <c r="C39" s="158"/>
      <c r="D39" s="159"/>
      <c r="E39" s="160">
        <f>SUM(E32:E38)</f>
        <v>699</v>
      </c>
      <c r="F39" s="161">
        <f>SUM(F32:F38)</f>
        <v>572</v>
      </c>
      <c r="G39" s="161">
        <f>SUM(G32:G38)</f>
        <v>420.4</v>
      </c>
      <c r="H39" s="161">
        <f>SUM(H32:H38)</f>
        <v>149</v>
      </c>
      <c r="I39" s="123">
        <f>H39*100/G39</f>
        <v>35.442435775451955</v>
      </c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</row>
    <row r="40" spans="1:28" ht="21" customHeight="1" x14ac:dyDescent="0.55000000000000004">
      <c r="A40" s="124"/>
      <c r="B40" s="125" t="s">
        <v>120</v>
      </c>
      <c r="C40" s="126"/>
      <c r="D40" s="162"/>
      <c r="E40" s="108"/>
      <c r="F40" s="128"/>
      <c r="G40" s="128"/>
      <c r="H40" s="128"/>
      <c r="I40" s="108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</row>
    <row r="41" spans="1:28" ht="21" customHeight="1" x14ac:dyDescent="0.55000000000000004">
      <c r="A41" s="117">
        <v>30</v>
      </c>
      <c r="B41" s="111" t="s">
        <v>121</v>
      </c>
      <c r="C41" s="118" t="s">
        <v>122</v>
      </c>
      <c r="D41" s="146" t="s">
        <v>86</v>
      </c>
      <c r="E41" s="163">
        <v>57</v>
      </c>
      <c r="F41" s="164">
        <f>E41-6-1-1</f>
        <v>49</v>
      </c>
      <c r="G41" s="164">
        <f>F41*70/100</f>
        <v>34.299999999999997</v>
      </c>
      <c r="H41" s="164"/>
      <c r="I41" s="142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</row>
    <row r="42" spans="1:28" ht="21" customHeight="1" x14ac:dyDescent="0.55000000000000004">
      <c r="A42" s="117">
        <v>31</v>
      </c>
      <c r="B42" s="139" t="s">
        <v>123</v>
      </c>
      <c r="C42" s="111" t="s">
        <v>124</v>
      </c>
      <c r="D42" s="146" t="s">
        <v>86</v>
      </c>
      <c r="E42" s="163">
        <v>358</v>
      </c>
      <c r="F42" s="164">
        <f>E42-35-25-26</f>
        <v>272</v>
      </c>
      <c r="G42" s="164">
        <f>F42*70/100</f>
        <v>190.4</v>
      </c>
      <c r="H42" s="164"/>
      <c r="I42" s="142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</row>
    <row r="43" spans="1:28" ht="21" customHeight="1" x14ac:dyDescent="0.55000000000000004">
      <c r="A43" s="117">
        <v>32</v>
      </c>
      <c r="B43" s="139" t="s">
        <v>125</v>
      </c>
      <c r="C43" s="111" t="s">
        <v>126</v>
      </c>
      <c r="D43" s="146" t="s">
        <v>86</v>
      </c>
      <c r="E43" s="163">
        <v>55</v>
      </c>
      <c r="F43" s="164">
        <f>55-12-11-4-2</f>
        <v>26</v>
      </c>
      <c r="G43" s="164">
        <f>F43*70/100</f>
        <v>18.2</v>
      </c>
      <c r="H43" s="164">
        <v>31</v>
      </c>
      <c r="I43" s="142"/>
      <c r="J43" s="100" t="s">
        <v>127</v>
      </c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</row>
    <row r="44" spans="1:28" ht="24" customHeight="1" x14ac:dyDescent="0.55000000000000004">
      <c r="A44" s="117">
        <v>33</v>
      </c>
      <c r="B44" s="165"/>
      <c r="C44" s="155" t="s">
        <v>128</v>
      </c>
      <c r="D44" s="146" t="s">
        <v>86</v>
      </c>
      <c r="E44" s="166">
        <v>108</v>
      </c>
      <c r="F44" s="114">
        <f>E44-13-2-4</f>
        <v>89</v>
      </c>
      <c r="G44" s="164">
        <f t="shared" ref="G44:G49" si="3">F44*70/100</f>
        <v>62.3</v>
      </c>
      <c r="H44" s="114"/>
      <c r="I44" s="142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</row>
    <row r="45" spans="1:28" ht="24" customHeight="1" x14ac:dyDescent="0.55000000000000004">
      <c r="A45" s="117">
        <v>34</v>
      </c>
      <c r="B45" s="139"/>
      <c r="C45" s="155" t="s">
        <v>129</v>
      </c>
      <c r="D45" s="146" t="s">
        <v>86</v>
      </c>
      <c r="E45" s="166">
        <v>100</v>
      </c>
      <c r="F45" s="114">
        <f>E45-10-1-9</f>
        <v>80</v>
      </c>
      <c r="G45" s="164">
        <f t="shared" si="3"/>
        <v>56</v>
      </c>
      <c r="H45" s="114"/>
      <c r="I45" s="142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</row>
    <row r="46" spans="1:28" ht="24" customHeight="1" x14ac:dyDescent="0.55000000000000004">
      <c r="A46" s="117">
        <v>35</v>
      </c>
      <c r="B46" s="139"/>
      <c r="C46" s="155" t="s">
        <v>130</v>
      </c>
      <c r="D46" s="146" t="s">
        <v>86</v>
      </c>
      <c r="E46" s="166">
        <v>216</v>
      </c>
      <c r="F46" s="114">
        <f>E46-19-10-11</f>
        <v>176</v>
      </c>
      <c r="G46" s="164">
        <f t="shared" si="3"/>
        <v>123.2</v>
      </c>
      <c r="H46" s="114"/>
      <c r="I46" s="142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</row>
    <row r="47" spans="1:28" ht="24" customHeight="1" x14ac:dyDescent="0.55000000000000004">
      <c r="A47" s="117">
        <v>36</v>
      </c>
      <c r="B47" s="139"/>
      <c r="C47" s="155" t="s">
        <v>131</v>
      </c>
      <c r="D47" s="146" t="s">
        <v>86</v>
      </c>
      <c r="E47" s="166">
        <v>94</v>
      </c>
      <c r="F47" s="114">
        <f>E47-9-3-12</f>
        <v>70</v>
      </c>
      <c r="G47" s="164">
        <f t="shared" si="3"/>
        <v>49</v>
      </c>
      <c r="H47" s="114"/>
      <c r="I47" s="142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</row>
    <row r="48" spans="1:28" ht="24" customHeight="1" x14ac:dyDescent="0.55000000000000004">
      <c r="A48" s="117">
        <v>37</v>
      </c>
      <c r="B48" s="139"/>
      <c r="C48" s="155" t="s">
        <v>132</v>
      </c>
      <c r="D48" s="146" t="s">
        <v>86</v>
      </c>
      <c r="E48" s="166">
        <v>137</v>
      </c>
      <c r="F48" s="114">
        <f>E48-24-10-6</f>
        <v>97</v>
      </c>
      <c r="G48" s="164">
        <f t="shared" si="3"/>
        <v>67.900000000000006</v>
      </c>
      <c r="H48" s="114"/>
      <c r="I48" s="142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</row>
    <row r="49" spans="1:28" ht="24" customHeight="1" x14ac:dyDescent="0.55000000000000004">
      <c r="A49" s="117">
        <v>38</v>
      </c>
      <c r="B49" s="139"/>
      <c r="C49" s="155" t="s">
        <v>133</v>
      </c>
      <c r="D49" s="146" t="s">
        <v>86</v>
      </c>
      <c r="E49" s="166">
        <v>240</v>
      </c>
      <c r="F49" s="114">
        <f>E49-26-8-18</f>
        <v>188</v>
      </c>
      <c r="G49" s="164">
        <f t="shared" si="3"/>
        <v>131.6</v>
      </c>
      <c r="H49" s="114"/>
      <c r="I49" s="142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</row>
    <row r="50" spans="1:28" ht="24" customHeight="1" x14ac:dyDescent="0.55000000000000004">
      <c r="A50" s="117"/>
      <c r="B50" s="167" t="s">
        <v>109</v>
      </c>
      <c r="C50" s="167"/>
      <c r="D50" s="168"/>
      <c r="E50" s="169">
        <f>SUM(E41:E49)</f>
        <v>1365</v>
      </c>
      <c r="F50" s="170">
        <f>SUM(F41:F49)</f>
        <v>1047</v>
      </c>
      <c r="G50" s="170">
        <f>SUM(G41:G49)</f>
        <v>732.9</v>
      </c>
      <c r="H50" s="170">
        <f>SUM(H41:H49)</f>
        <v>31</v>
      </c>
      <c r="I50" s="123">
        <f>H50*100/G50</f>
        <v>4.2297721380815938</v>
      </c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</row>
    <row r="51" spans="1:28" ht="24" customHeight="1" x14ac:dyDescent="0.55000000000000004">
      <c r="A51" s="124"/>
      <c r="B51" s="171" t="s">
        <v>134</v>
      </c>
      <c r="C51" s="126"/>
      <c r="D51" s="153"/>
      <c r="E51" s="108"/>
      <c r="F51" s="128"/>
      <c r="G51" s="128"/>
      <c r="H51" s="128"/>
      <c r="I51" s="108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spans="1:28" ht="24" customHeight="1" x14ac:dyDescent="0.55000000000000004">
      <c r="A52" s="117">
        <v>39</v>
      </c>
      <c r="B52" s="118" t="s">
        <v>89</v>
      </c>
      <c r="C52" s="118" t="s">
        <v>135</v>
      </c>
      <c r="D52" s="146" t="s">
        <v>136</v>
      </c>
      <c r="E52" s="113">
        <v>30</v>
      </c>
      <c r="F52" s="114">
        <f>30-7-4-4</f>
        <v>15</v>
      </c>
      <c r="G52" s="114">
        <f>F52*70/100</f>
        <v>10.5</v>
      </c>
      <c r="H52" s="114"/>
      <c r="I52" s="142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</row>
    <row r="53" spans="1:28" ht="24" customHeight="1" x14ac:dyDescent="0.55000000000000004">
      <c r="A53" s="117">
        <v>40</v>
      </c>
      <c r="B53" s="118"/>
      <c r="C53" s="118" t="s">
        <v>137</v>
      </c>
      <c r="D53" s="146" t="s">
        <v>136</v>
      </c>
      <c r="E53" s="113">
        <v>56</v>
      </c>
      <c r="F53" s="114">
        <f>56-17-2-6</f>
        <v>31</v>
      </c>
      <c r="G53" s="114">
        <f>(F53*70/100)+1</f>
        <v>22.7</v>
      </c>
      <c r="H53" s="114">
        <v>2</v>
      </c>
      <c r="I53" s="142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 spans="1:28" ht="39.75" customHeight="1" x14ac:dyDescent="0.55000000000000004">
      <c r="A54" s="117">
        <v>41</v>
      </c>
      <c r="B54" s="118"/>
      <c r="C54" s="118" t="s">
        <v>138</v>
      </c>
      <c r="D54" s="146" t="s">
        <v>79</v>
      </c>
      <c r="E54" s="113">
        <v>25</v>
      </c>
      <c r="F54" s="114">
        <f>25-6-1-2</f>
        <v>16</v>
      </c>
      <c r="G54" s="114">
        <f t="shared" ref="G54:G61" si="4">F54*70/100</f>
        <v>11.2</v>
      </c>
      <c r="H54" s="114"/>
      <c r="I54" s="142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</row>
    <row r="55" spans="1:28" ht="24.75" customHeight="1" x14ac:dyDescent="0.55000000000000004">
      <c r="A55" s="117">
        <v>42</v>
      </c>
      <c r="B55" s="118"/>
      <c r="C55" s="118" t="s">
        <v>139</v>
      </c>
      <c r="D55" s="146" t="s">
        <v>86</v>
      </c>
      <c r="E55" s="113">
        <v>7</v>
      </c>
      <c r="F55" s="114">
        <f>7-6</f>
        <v>1</v>
      </c>
      <c r="G55" s="114">
        <f t="shared" si="4"/>
        <v>0.7</v>
      </c>
      <c r="H55" s="114"/>
      <c r="I55" s="142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</row>
    <row r="56" spans="1:28" ht="24.75" customHeight="1" x14ac:dyDescent="0.55000000000000004">
      <c r="A56" s="117">
        <v>43</v>
      </c>
      <c r="B56" s="118"/>
      <c r="C56" s="118" t="s">
        <v>140</v>
      </c>
      <c r="D56" s="146" t="s">
        <v>86</v>
      </c>
      <c r="E56" s="113">
        <v>24</v>
      </c>
      <c r="F56" s="114">
        <f>24-9</f>
        <v>15</v>
      </c>
      <c r="G56" s="114">
        <f t="shared" si="4"/>
        <v>10.5</v>
      </c>
      <c r="H56" s="114"/>
      <c r="I56" s="142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1:28" ht="24" customHeight="1" x14ac:dyDescent="0.55000000000000004">
      <c r="A57" s="117">
        <v>44</v>
      </c>
      <c r="B57" s="118" t="s">
        <v>141</v>
      </c>
      <c r="C57" s="118" t="s">
        <v>142</v>
      </c>
      <c r="D57" s="146" t="s">
        <v>136</v>
      </c>
      <c r="E57" s="113">
        <v>46</v>
      </c>
      <c r="F57" s="114">
        <f>46-9-2</f>
        <v>35</v>
      </c>
      <c r="G57" s="114">
        <f t="shared" si="4"/>
        <v>24.5</v>
      </c>
      <c r="H57" s="114"/>
      <c r="I57" s="142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1:28" ht="24" customHeight="1" x14ac:dyDescent="0.55000000000000004">
      <c r="A58" s="117">
        <v>45</v>
      </c>
      <c r="B58" s="118" t="s">
        <v>89</v>
      </c>
      <c r="C58" s="139" t="s">
        <v>143</v>
      </c>
      <c r="D58" s="146" t="s">
        <v>86</v>
      </c>
      <c r="E58" s="113">
        <v>64</v>
      </c>
      <c r="F58" s="114">
        <f>64-10-3-7</f>
        <v>44</v>
      </c>
      <c r="G58" s="114">
        <f t="shared" si="4"/>
        <v>30.8</v>
      </c>
      <c r="H58" s="114"/>
      <c r="I58" s="142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ht="24" customHeight="1" x14ac:dyDescent="0.55000000000000004">
      <c r="A59" s="117">
        <v>46</v>
      </c>
      <c r="B59" s="172"/>
      <c r="C59" s="155" t="s">
        <v>144</v>
      </c>
      <c r="D59" s="146" t="s">
        <v>86</v>
      </c>
      <c r="E59" s="131">
        <v>100</v>
      </c>
      <c r="F59" s="164">
        <f>100-44</f>
        <v>56</v>
      </c>
      <c r="G59" s="114">
        <f t="shared" si="4"/>
        <v>39.200000000000003</v>
      </c>
      <c r="H59" s="164"/>
      <c r="I59" s="134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 ht="24" customHeight="1" x14ac:dyDescent="0.55000000000000004">
      <c r="A60" s="117">
        <v>47</v>
      </c>
      <c r="B60" s="111"/>
      <c r="C60" s="139" t="s">
        <v>145</v>
      </c>
      <c r="D60" s="146" t="s">
        <v>86</v>
      </c>
      <c r="E60" s="113">
        <v>47</v>
      </c>
      <c r="F60" s="114">
        <f>47-2</f>
        <v>45</v>
      </c>
      <c r="G60" s="114">
        <f>(F60*70/100)+1</f>
        <v>32.5</v>
      </c>
      <c r="H60" s="114"/>
      <c r="I60" s="142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ht="24" customHeight="1" x14ac:dyDescent="0.55000000000000004">
      <c r="A61" s="117">
        <v>48</v>
      </c>
      <c r="B61" s="172"/>
      <c r="C61" s="173" t="s">
        <v>146</v>
      </c>
      <c r="D61" s="146" t="s">
        <v>79</v>
      </c>
      <c r="E61" s="131">
        <v>29</v>
      </c>
      <c r="F61" s="164">
        <f>29-6-6</f>
        <v>17</v>
      </c>
      <c r="G61" s="114">
        <f t="shared" si="4"/>
        <v>11.9</v>
      </c>
      <c r="H61" s="164"/>
      <c r="I61" s="134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</row>
    <row r="62" spans="1:28" ht="24" customHeight="1" x14ac:dyDescent="0.55000000000000004">
      <c r="A62" s="117"/>
      <c r="B62" s="174" t="s">
        <v>109</v>
      </c>
      <c r="C62" s="174"/>
      <c r="D62" s="175"/>
      <c r="E62" s="176">
        <f>SUM(E52:E61)</f>
        <v>428</v>
      </c>
      <c r="F62" s="177">
        <f>SUM(F52:F61)</f>
        <v>275</v>
      </c>
      <c r="G62" s="177">
        <f>SUM(G52:G61)</f>
        <v>194.50000000000003</v>
      </c>
      <c r="H62" s="177">
        <f>SUM(H52:H61)</f>
        <v>2</v>
      </c>
      <c r="I62" s="123">
        <f>H62*100/G62</f>
        <v>1.0282776349614395</v>
      </c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</row>
    <row r="63" spans="1:28" ht="24" customHeight="1" x14ac:dyDescent="0.55000000000000004">
      <c r="A63" s="124"/>
      <c r="B63" s="125" t="s">
        <v>147</v>
      </c>
      <c r="C63" s="126"/>
      <c r="D63" s="162"/>
      <c r="E63" s="108"/>
      <c r="F63" s="128"/>
      <c r="G63" s="128"/>
      <c r="H63" s="128"/>
      <c r="I63" s="108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</row>
    <row r="64" spans="1:28" ht="24" customHeight="1" x14ac:dyDescent="0.55000000000000004">
      <c r="A64" s="117">
        <v>49</v>
      </c>
      <c r="B64" s="139" t="s">
        <v>148</v>
      </c>
      <c r="C64" s="178" t="s">
        <v>149</v>
      </c>
      <c r="D64" s="146" t="s">
        <v>86</v>
      </c>
      <c r="E64" s="131">
        <v>102</v>
      </c>
      <c r="F64" s="164">
        <f>E64-25-2-10</f>
        <v>65</v>
      </c>
      <c r="G64" s="164">
        <f>F64*70/100</f>
        <v>45.5</v>
      </c>
      <c r="H64" s="164"/>
      <c r="I64" s="134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</row>
    <row r="65" spans="1:28" ht="24" customHeight="1" x14ac:dyDescent="0.55000000000000004">
      <c r="A65" s="117">
        <v>50</v>
      </c>
      <c r="B65" s="172"/>
      <c r="C65" s="178" t="s">
        <v>150</v>
      </c>
      <c r="D65" s="146" t="s">
        <v>86</v>
      </c>
      <c r="E65" s="131">
        <f>75+58</f>
        <v>133</v>
      </c>
      <c r="F65" s="164">
        <f>133-28</f>
        <v>105</v>
      </c>
      <c r="G65" s="164">
        <f>(F65*70/100)+1</f>
        <v>74.5</v>
      </c>
      <c r="H65" s="164"/>
      <c r="I65" s="134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</row>
    <row r="66" spans="1:28" ht="24" customHeight="1" x14ac:dyDescent="0.55000000000000004">
      <c r="A66" s="117">
        <v>51</v>
      </c>
      <c r="B66" s="111"/>
      <c r="C66" s="111" t="s">
        <v>151</v>
      </c>
      <c r="D66" s="146" t="s">
        <v>79</v>
      </c>
      <c r="E66" s="113">
        <v>67</v>
      </c>
      <c r="F66" s="164">
        <f>67-3-3-11</f>
        <v>50</v>
      </c>
      <c r="G66" s="164">
        <f t="shared" ref="G66:G69" si="5">F66*70/100</f>
        <v>35</v>
      </c>
      <c r="H66" s="114"/>
      <c r="I66" s="142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</row>
    <row r="67" spans="1:28" ht="24" customHeight="1" x14ac:dyDescent="0.55000000000000004">
      <c r="A67" s="117">
        <v>52</v>
      </c>
      <c r="B67" s="111"/>
      <c r="C67" s="111" t="s">
        <v>152</v>
      </c>
      <c r="D67" s="146" t="s">
        <v>79</v>
      </c>
      <c r="E67" s="113">
        <v>52</v>
      </c>
      <c r="F67" s="164">
        <f>52-10-4</f>
        <v>38</v>
      </c>
      <c r="G67" s="164">
        <f t="shared" si="5"/>
        <v>26.6</v>
      </c>
      <c r="H67" s="114"/>
      <c r="I67" s="142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spans="1:28" ht="24" customHeight="1" x14ac:dyDescent="0.55000000000000004">
      <c r="A68" s="117">
        <v>53</v>
      </c>
      <c r="B68" s="111"/>
      <c r="C68" s="139" t="s">
        <v>153</v>
      </c>
      <c r="D68" s="146" t="s">
        <v>79</v>
      </c>
      <c r="E68" s="113">
        <v>25</v>
      </c>
      <c r="F68" s="164">
        <f>25-6-4</f>
        <v>15</v>
      </c>
      <c r="G68" s="164">
        <f t="shared" si="5"/>
        <v>10.5</v>
      </c>
      <c r="H68" s="114"/>
      <c r="I68" s="142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28" ht="24" customHeight="1" x14ac:dyDescent="0.55000000000000004">
      <c r="A69" s="117">
        <v>54</v>
      </c>
      <c r="B69" s="111"/>
      <c r="C69" s="111" t="s">
        <v>154</v>
      </c>
      <c r="D69" s="146" t="s">
        <v>79</v>
      </c>
      <c r="E69" s="113">
        <v>41</v>
      </c>
      <c r="F69" s="164">
        <f>41-9-5-1</f>
        <v>26</v>
      </c>
      <c r="G69" s="164">
        <f t="shared" si="5"/>
        <v>18.2</v>
      </c>
      <c r="H69" s="114"/>
      <c r="I69" s="142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28" ht="24" customHeight="1" x14ac:dyDescent="0.55000000000000004">
      <c r="A70" s="117"/>
      <c r="B70" s="179" t="s">
        <v>109</v>
      </c>
      <c r="C70" s="179"/>
      <c r="D70" s="180"/>
      <c r="E70" s="181">
        <f>SUM(E64,E65,E66:E69)</f>
        <v>420</v>
      </c>
      <c r="F70" s="182">
        <f>SUM(F64,F65,F66:F69)</f>
        <v>299</v>
      </c>
      <c r="G70" s="182">
        <f>SUM(G64:G69)</f>
        <v>210.29999999999998</v>
      </c>
      <c r="H70" s="182">
        <f>SUM(H64:H69)</f>
        <v>0</v>
      </c>
      <c r="I70" s="183">
        <f>H70*100/G70</f>
        <v>0</v>
      </c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28" ht="24" customHeight="1" x14ac:dyDescent="0.55000000000000004">
      <c r="A71" s="124"/>
      <c r="B71" s="171" t="s">
        <v>155</v>
      </c>
      <c r="C71" s="126"/>
      <c r="D71" s="153"/>
      <c r="E71" s="108"/>
      <c r="F71" s="128"/>
      <c r="G71" s="128"/>
      <c r="H71" s="128"/>
      <c r="I71" s="108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28" ht="24" customHeight="1" x14ac:dyDescent="0.55000000000000004">
      <c r="A72" s="117">
        <v>55</v>
      </c>
      <c r="B72" s="111" t="s">
        <v>156</v>
      </c>
      <c r="C72" s="111" t="s">
        <v>157</v>
      </c>
      <c r="D72" s="146" t="s">
        <v>79</v>
      </c>
      <c r="E72" s="113">
        <v>34</v>
      </c>
      <c r="F72" s="114">
        <f>34-14-2-1</f>
        <v>17</v>
      </c>
      <c r="G72" s="114">
        <f>F72*70/100</f>
        <v>11.9</v>
      </c>
      <c r="H72" s="141">
        <f>5+14</f>
        <v>19</v>
      </c>
      <c r="I72" s="142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</row>
    <row r="73" spans="1:28" ht="24" customHeight="1" x14ac:dyDescent="0.55000000000000004">
      <c r="A73" s="117">
        <v>56</v>
      </c>
      <c r="B73" s="111"/>
      <c r="C73" s="184" t="s">
        <v>158</v>
      </c>
      <c r="D73" s="146" t="s">
        <v>79</v>
      </c>
      <c r="E73" s="113">
        <v>32</v>
      </c>
      <c r="F73" s="114">
        <f>E73-13-10-1-2</f>
        <v>6</v>
      </c>
      <c r="G73" s="114">
        <f t="shared" ref="G73" si="6">F73*70/100</f>
        <v>4.2</v>
      </c>
      <c r="H73" s="141">
        <f>4+13</f>
        <v>17</v>
      </c>
      <c r="I73" s="142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</row>
    <row r="74" spans="1:28" ht="24" customHeight="1" x14ac:dyDescent="0.55000000000000004">
      <c r="A74" s="117">
        <v>57</v>
      </c>
      <c r="B74" s="111" t="s">
        <v>89</v>
      </c>
      <c r="C74" s="139" t="s">
        <v>159</v>
      </c>
      <c r="D74" s="146" t="s">
        <v>79</v>
      </c>
      <c r="E74" s="113">
        <v>74</v>
      </c>
      <c r="F74" s="114">
        <f>74-12-18-4-3</f>
        <v>37</v>
      </c>
      <c r="G74" s="114">
        <f>(F74*70/100)+1</f>
        <v>26.9</v>
      </c>
      <c r="H74" s="141">
        <v>21</v>
      </c>
      <c r="I74" s="142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</row>
    <row r="75" spans="1:28" ht="37.5" customHeight="1" x14ac:dyDescent="0.55000000000000004">
      <c r="A75" s="117">
        <v>58</v>
      </c>
      <c r="B75" s="111" t="s">
        <v>156</v>
      </c>
      <c r="C75" s="139" t="s">
        <v>160</v>
      </c>
      <c r="D75" s="111" t="s">
        <v>161</v>
      </c>
      <c r="E75" s="113">
        <v>36</v>
      </c>
      <c r="F75" s="114">
        <f>36-1</f>
        <v>35</v>
      </c>
      <c r="G75" s="114">
        <f>(F75*70/100)+1</f>
        <v>25.5</v>
      </c>
      <c r="H75" s="141">
        <v>23</v>
      </c>
      <c r="I75" s="142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</row>
    <row r="76" spans="1:28" ht="24" customHeight="1" x14ac:dyDescent="0.55000000000000004">
      <c r="A76" s="117">
        <v>59</v>
      </c>
      <c r="B76" s="111" t="s">
        <v>156</v>
      </c>
      <c r="C76" s="139" t="s">
        <v>162</v>
      </c>
      <c r="D76" s="111" t="s">
        <v>91</v>
      </c>
      <c r="E76" s="113">
        <v>101</v>
      </c>
      <c r="F76" s="114">
        <f>101-14-6-10</f>
        <v>71</v>
      </c>
      <c r="G76" s="114">
        <f>(F76*70/100)+3+2</f>
        <v>54.7</v>
      </c>
      <c r="H76" s="141"/>
      <c r="I76" s="142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</row>
    <row r="77" spans="1:28" ht="24" customHeight="1" x14ac:dyDescent="0.55000000000000004">
      <c r="A77" s="117"/>
      <c r="B77" s="167" t="s">
        <v>109</v>
      </c>
      <c r="C77" s="167"/>
      <c r="D77" s="168"/>
      <c r="E77" s="169">
        <f>SUM(E72:E76)</f>
        <v>277</v>
      </c>
      <c r="F77" s="170">
        <f>SUM(F72:F76)</f>
        <v>166</v>
      </c>
      <c r="G77" s="170">
        <f>SUM(G72:G76)</f>
        <v>123.2</v>
      </c>
      <c r="H77" s="170">
        <f>SUM(H72:H76)</f>
        <v>80</v>
      </c>
      <c r="I77" s="123">
        <f>H77*100/G77</f>
        <v>64.935064935064929</v>
      </c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</row>
    <row r="78" spans="1:28" ht="24" customHeight="1" x14ac:dyDescent="0.55000000000000004">
      <c r="A78" s="124"/>
      <c r="B78" s="125" t="s">
        <v>163</v>
      </c>
      <c r="C78" s="126"/>
      <c r="D78" s="153"/>
      <c r="E78" s="108"/>
      <c r="F78" s="128"/>
      <c r="G78" s="128"/>
      <c r="H78" s="128"/>
      <c r="I78" s="108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</row>
    <row r="79" spans="1:28" ht="24" customHeight="1" x14ac:dyDescent="0.55000000000000004">
      <c r="A79" s="117">
        <v>60</v>
      </c>
      <c r="B79" s="118" t="s">
        <v>164</v>
      </c>
      <c r="C79" s="111" t="s">
        <v>165</v>
      </c>
      <c r="D79" s="112" t="s">
        <v>166</v>
      </c>
      <c r="E79" s="113">
        <v>130</v>
      </c>
      <c r="F79" s="114">
        <f>130-5-5</f>
        <v>120</v>
      </c>
      <c r="G79" s="114">
        <f>(F79*70/100)+1</f>
        <v>85</v>
      </c>
      <c r="H79" s="114"/>
      <c r="I79" s="142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</row>
    <row r="80" spans="1:28" ht="24" customHeight="1" x14ac:dyDescent="0.55000000000000004">
      <c r="A80" s="117"/>
      <c r="B80" s="185" t="s">
        <v>109</v>
      </c>
      <c r="C80" s="185"/>
      <c r="D80" s="186"/>
      <c r="E80" s="187">
        <f t="shared" ref="E80:F80" si="7">E79</f>
        <v>130</v>
      </c>
      <c r="F80" s="188">
        <f t="shared" si="7"/>
        <v>120</v>
      </c>
      <c r="G80" s="188">
        <f>SUM(G79)</f>
        <v>85</v>
      </c>
      <c r="H80" s="188">
        <f>SUM(H79)</f>
        <v>0</v>
      </c>
      <c r="I80" s="123">
        <f>H80*100/G80</f>
        <v>0</v>
      </c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</row>
    <row r="81" spans="1:28" ht="24" customHeight="1" x14ac:dyDescent="0.55000000000000004">
      <c r="A81" s="124"/>
      <c r="B81" s="125" t="s">
        <v>167</v>
      </c>
      <c r="C81" s="126"/>
      <c r="D81" s="153"/>
      <c r="E81" s="108"/>
      <c r="F81" s="128"/>
      <c r="G81" s="128"/>
      <c r="H81" s="128"/>
      <c r="I81" s="108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82" spans="1:28" ht="24" customHeight="1" x14ac:dyDescent="0.55000000000000004">
      <c r="A82" s="117">
        <v>61</v>
      </c>
      <c r="B82" s="118" t="s">
        <v>168</v>
      </c>
      <c r="C82" s="139" t="s">
        <v>169</v>
      </c>
      <c r="D82" s="146" t="s">
        <v>79</v>
      </c>
      <c r="E82" s="113">
        <v>83</v>
      </c>
      <c r="F82" s="114">
        <f>83-11-8-3</f>
        <v>61</v>
      </c>
      <c r="G82" s="114">
        <f>(F82*70/100)-1</f>
        <v>41.7</v>
      </c>
      <c r="H82" s="114"/>
      <c r="I82" s="142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</row>
    <row r="83" spans="1:28" ht="24" customHeight="1" x14ac:dyDescent="0.55000000000000004">
      <c r="A83" s="117">
        <v>62</v>
      </c>
      <c r="B83" s="111" t="s">
        <v>89</v>
      </c>
      <c r="C83" s="139" t="s">
        <v>170</v>
      </c>
      <c r="D83" s="111" t="s">
        <v>91</v>
      </c>
      <c r="E83" s="113">
        <f>12+8+18</f>
        <v>38</v>
      </c>
      <c r="F83" s="114">
        <f>E83-5</f>
        <v>33</v>
      </c>
      <c r="G83" s="114">
        <f t="shared" ref="G83:G85" si="8">F83*70/100</f>
        <v>23.1</v>
      </c>
      <c r="H83" s="114"/>
      <c r="I83" s="142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ht="24" customHeight="1" x14ac:dyDescent="0.55000000000000004">
      <c r="A84" s="117">
        <v>63</v>
      </c>
      <c r="B84" s="111" t="s">
        <v>89</v>
      </c>
      <c r="C84" s="111" t="s">
        <v>171</v>
      </c>
      <c r="D84" s="146" t="s">
        <v>107</v>
      </c>
      <c r="E84" s="117">
        <v>13</v>
      </c>
      <c r="F84" s="114">
        <f>E84-2</f>
        <v>11</v>
      </c>
      <c r="G84" s="114">
        <f t="shared" si="8"/>
        <v>7.7</v>
      </c>
      <c r="H84" s="114"/>
      <c r="I84" s="142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ht="24" customHeight="1" x14ac:dyDescent="0.55000000000000004">
      <c r="A85" s="117">
        <v>64</v>
      </c>
      <c r="B85" s="118" t="s">
        <v>172</v>
      </c>
      <c r="C85" s="139" t="s">
        <v>173</v>
      </c>
      <c r="D85" s="146" t="s">
        <v>79</v>
      </c>
      <c r="E85" s="113">
        <v>55</v>
      </c>
      <c r="F85" s="114">
        <f>55-1-8</f>
        <v>46</v>
      </c>
      <c r="G85" s="114">
        <f t="shared" si="8"/>
        <v>32.200000000000003</v>
      </c>
      <c r="H85" s="114"/>
      <c r="I85" s="142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ht="24" customHeight="1" x14ac:dyDescent="0.55000000000000004">
      <c r="A86" s="117"/>
      <c r="B86" s="189" t="s">
        <v>109</v>
      </c>
      <c r="C86" s="189"/>
      <c r="D86" s="190"/>
      <c r="E86" s="191">
        <f>SUM(E82:E85)</f>
        <v>189</v>
      </c>
      <c r="F86" s="191">
        <f>SUM(F82:F85)</f>
        <v>151</v>
      </c>
      <c r="G86" s="191">
        <f>SUM(G82:G85)</f>
        <v>104.70000000000002</v>
      </c>
      <c r="H86" s="191">
        <f>SUM(H82:H85)</f>
        <v>0</v>
      </c>
      <c r="I86" s="123">
        <f>H86*100/G86</f>
        <v>0</v>
      </c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ht="24" customHeight="1" x14ac:dyDescent="0.55000000000000004">
      <c r="A87" s="124"/>
      <c r="B87" s="125" t="s">
        <v>174</v>
      </c>
      <c r="C87" s="126"/>
      <c r="D87" s="153"/>
      <c r="E87" s="108"/>
      <c r="F87" s="128"/>
      <c r="G87" s="128"/>
      <c r="H87" s="128"/>
      <c r="I87" s="108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ht="24" customHeight="1" x14ac:dyDescent="0.55000000000000004">
      <c r="A88" s="117">
        <v>65</v>
      </c>
      <c r="B88" s="111" t="s">
        <v>156</v>
      </c>
      <c r="C88" s="184" t="s">
        <v>175</v>
      </c>
      <c r="D88" s="111" t="s">
        <v>91</v>
      </c>
      <c r="E88" s="113">
        <v>338</v>
      </c>
      <c r="F88" s="114">
        <f>E88-59</f>
        <v>279</v>
      </c>
      <c r="G88" s="114">
        <f>F88*70/100</f>
        <v>195.3</v>
      </c>
      <c r="H88" s="141">
        <f>21+31+179+21</f>
        <v>252</v>
      </c>
      <c r="I88" s="192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ht="24" customHeight="1" x14ac:dyDescent="0.55000000000000004">
      <c r="A89" s="117">
        <v>66</v>
      </c>
      <c r="B89" s="111"/>
      <c r="C89" s="184" t="s">
        <v>176</v>
      </c>
      <c r="D89" s="111" t="s">
        <v>91</v>
      </c>
      <c r="E89" s="113">
        <v>449</v>
      </c>
      <c r="F89" s="114">
        <f>E89-72</f>
        <v>377</v>
      </c>
      <c r="G89" s="114">
        <f>(F89*70/100)+1</f>
        <v>264.89999999999998</v>
      </c>
      <c r="H89" s="141">
        <f>192+11+32+104</f>
        <v>339</v>
      </c>
      <c r="I89" s="192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ht="24" customHeight="1" x14ac:dyDescent="0.55000000000000004">
      <c r="A90" s="117">
        <v>67</v>
      </c>
      <c r="B90" s="111"/>
      <c r="C90" s="184" t="s">
        <v>177</v>
      </c>
      <c r="D90" s="111" t="s">
        <v>91</v>
      </c>
      <c r="E90" s="113">
        <v>2</v>
      </c>
      <c r="F90" s="114">
        <f>E90-1-1</f>
        <v>0</v>
      </c>
      <c r="G90" s="114">
        <f>F90*70/100</f>
        <v>0</v>
      </c>
      <c r="H90" s="141"/>
      <c r="I90" s="192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ht="24" customHeight="1" x14ac:dyDescent="0.55000000000000004">
      <c r="A91" s="117"/>
      <c r="B91" s="193" t="s">
        <v>109</v>
      </c>
      <c r="C91" s="193"/>
      <c r="D91" s="194"/>
      <c r="E91" s="195">
        <f>SUM(E88:E90)</f>
        <v>789</v>
      </c>
      <c r="F91" s="196">
        <f>SUM(F88:F90)</f>
        <v>656</v>
      </c>
      <c r="G91" s="196">
        <f>SUM(G88:G90)</f>
        <v>460.2</v>
      </c>
      <c r="H91" s="196">
        <f>SUM(H88:H90)</f>
        <v>591</v>
      </c>
      <c r="I91" s="123">
        <f>H91*100/G91</f>
        <v>128.42242503259453</v>
      </c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ht="24" customHeight="1" x14ac:dyDescent="0.55000000000000004">
      <c r="A92" s="124"/>
      <c r="B92" s="125" t="s">
        <v>178</v>
      </c>
      <c r="C92" s="126"/>
      <c r="D92" s="153"/>
      <c r="E92" s="197"/>
      <c r="F92" s="198"/>
      <c r="G92" s="198"/>
      <c r="H92" s="198"/>
      <c r="I92" s="108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ht="24" customHeight="1" x14ac:dyDescent="0.55000000000000004">
      <c r="A93" s="199">
        <v>68</v>
      </c>
      <c r="B93" s="118" t="s">
        <v>179</v>
      </c>
      <c r="C93" s="118" t="s">
        <v>180</v>
      </c>
      <c r="D93" s="200" t="s">
        <v>181</v>
      </c>
      <c r="E93" s="201">
        <v>77</v>
      </c>
      <c r="F93" s="202">
        <f>E93-12-4-5</f>
        <v>56</v>
      </c>
      <c r="G93" s="144">
        <f>F93*70/100</f>
        <v>39.200000000000003</v>
      </c>
      <c r="H93" s="144"/>
      <c r="I93" s="142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ht="24" customHeight="1" x14ac:dyDescent="0.55000000000000004">
      <c r="A94" s="203"/>
      <c r="B94" s="204" t="s">
        <v>109</v>
      </c>
      <c r="C94" s="205"/>
      <c r="D94" s="206"/>
      <c r="E94" s="207">
        <f>SUM(E93)</f>
        <v>77</v>
      </c>
      <c r="F94" s="208">
        <f>SUM(F93)</f>
        <v>56</v>
      </c>
      <c r="G94" s="209">
        <f>F94*70/100</f>
        <v>39.200000000000003</v>
      </c>
      <c r="H94" s="210">
        <f>SUM(H93)</f>
        <v>0</v>
      </c>
      <c r="I94" s="123">
        <f>H94*100/G94</f>
        <v>0</v>
      </c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ht="24" customHeight="1" x14ac:dyDescent="0.55000000000000004">
      <c r="A95" s="124"/>
      <c r="B95" s="125" t="s">
        <v>182</v>
      </c>
      <c r="C95" s="126"/>
      <c r="D95" s="153"/>
      <c r="E95" s="108"/>
      <c r="F95" s="128"/>
      <c r="G95" s="128"/>
      <c r="H95" s="128"/>
      <c r="I95" s="108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ht="24" customHeight="1" x14ac:dyDescent="0.55000000000000004">
      <c r="A96" s="117">
        <v>69</v>
      </c>
      <c r="B96" s="111" t="s">
        <v>183</v>
      </c>
      <c r="C96" s="111" t="s">
        <v>184</v>
      </c>
      <c r="D96" s="111" t="s">
        <v>91</v>
      </c>
      <c r="E96" s="113">
        <v>150</v>
      </c>
      <c r="F96" s="114">
        <f>E96-19-8-27</f>
        <v>96</v>
      </c>
      <c r="G96" s="114">
        <f>F96*70/100</f>
        <v>67.2</v>
      </c>
      <c r="H96" s="114"/>
      <c r="I96" s="142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ht="24" customHeight="1" x14ac:dyDescent="0.55000000000000004">
      <c r="A97" s="117">
        <v>70</v>
      </c>
      <c r="B97" s="111" t="s">
        <v>185</v>
      </c>
      <c r="C97" s="155" t="s">
        <v>186</v>
      </c>
      <c r="D97" s="111" t="s">
        <v>91</v>
      </c>
      <c r="E97" s="131">
        <v>277</v>
      </c>
      <c r="F97" s="164">
        <f>E97-45</f>
        <v>232</v>
      </c>
      <c r="G97" s="114">
        <f t="shared" ref="G97:G99" si="9">F97*70/100</f>
        <v>162.4</v>
      </c>
      <c r="H97" s="211">
        <f>74+57+77</f>
        <v>208</v>
      </c>
      <c r="I97" s="142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ht="24" customHeight="1" x14ac:dyDescent="0.55000000000000004">
      <c r="A98" s="117">
        <v>71</v>
      </c>
      <c r="B98" s="172"/>
      <c r="C98" s="212" t="s">
        <v>187</v>
      </c>
      <c r="D98" s="200" t="s">
        <v>181</v>
      </c>
      <c r="E98" s="131">
        <v>101</v>
      </c>
      <c r="F98" s="164">
        <f>E98-20-5-6</f>
        <v>70</v>
      </c>
      <c r="G98" s="114">
        <f t="shared" si="9"/>
        <v>49</v>
      </c>
      <c r="H98" s="211"/>
      <c r="I98" s="142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ht="25.5" customHeight="1" x14ac:dyDescent="0.55000000000000004">
      <c r="A99" s="117">
        <v>72</v>
      </c>
      <c r="B99" s="111" t="s">
        <v>188</v>
      </c>
      <c r="C99" s="139" t="s">
        <v>189</v>
      </c>
      <c r="D99" s="111" t="s">
        <v>190</v>
      </c>
      <c r="E99" s="113">
        <v>266</v>
      </c>
      <c r="F99" s="114">
        <f>266-45</f>
        <v>221</v>
      </c>
      <c r="G99" s="114">
        <f t="shared" si="9"/>
        <v>154.69999999999999</v>
      </c>
      <c r="H99" s="141">
        <f>178+23</f>
        <v>201</v>
      </c>
      <c r="I99" s="142"/>
      <c r="J99" s="213" t="s">
        <v>191</v>
      </c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ht="24" customHeight="1" x14ac:dyDescent="0.55000000000000004">
      <c r="A100" s="117"/>
      <c r="B100" s="167" t="s">
        <v>109</v>
      </c>
      <c r="C100" s="167"/>
      <c r="D100" s="168"/>
      <c r="E100" s="214">
        <f>SUM(E96:E99)</f>
        <v>794</v>
      </c>
      <c r="F100" s="215">
        <f>SUM(F96:F99)</f>
        <v>619</v>
      </c>
      <c r="G100" s="215">
        <f>SUM(G96:G99)</f>
        <v>433.3</v>
      </c>
      <c r="H100" s="215">
        <f>SUM(H96:H99)</f>
        <v>409</v>
      </c>
      <c r="I100" s="123">
        <f>H100*100/G100</f>
        <v>94.391876298176783</v>
      </c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</row>
    <row r="101" spans="1:28" ht="24" customHeight="1" x14ac:dyDescent="0.55000000000000004">
      <c r="A101" s="124"/>
      <c r="B101" s="171" t="s">
        <v>192</v>
      </c>
      <c r="C101" s="126"/>
      <c r="D101" s="153"/>
      <c r="E101" s="108"/>
      <c r="F101" s="216"/>
      <c r="G101" s="216"/>
      <c r="H101" s="216"/>
      <c r="I101" s="217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</row>
    <row r="102" spans="1:28" ht="24" customHeight="1" x14ac:dyDescent="0.55000000000000004">
      <c r="A102" s="117">
        <v>73</v>
      </c>
      <c r="B102" s="111" t="s">
        <v>113</v>
      </c>
      <c r="C102" s="139" t="s">
        <v>193</v>
      </c>
      <c r="D102" s="111" t="s">
        <v>91</v>
      </c>
      <c r="E102" s="113">
        <v>178</v>
      </c>
      <c r="F102" s="114">
        <f>E102-10-8-4</f>
        <v>156</v>
      </c>
      <c r="G102" s="114">
        <f>(F102*70/100)+7</f>
        <v>116.2</v>
      </c>
      <c r="H102" s="141">
        <f>1</f>
        <v>1</v>
      </c>
      <c r="I102" s="142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</row>
    <row r="103" spans="1:28" ht="24" customHeight="1" x14ac:dyDescent="0.55000000000000004">
      <c r="A103" s="117">
        <v>74</v>
      </c>
      <c r="B103" s="111"/>
      <c r="C103" s="118" t="s">
        <v>194</v>
      </c>
      <c r="D103" s="111" t="s">
        <v>91</v>
      </c>
      <c r="E103" s="113">
        <v>289</v>
      </c>
      <c r="F103" s="114">
        <f>E103-36</f>
        <v>253</v>
      </c>
      <c r="G103" s="114">
        <f>(F103*70/100)+9</f>
        <v>186.1</v>
      </c>
      <c r="H103" s="141">
        <f>2+25</f>
        <v>27</v>
      </c>
      <c r="I103" s="142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</row>
    <row r="104" spans="1:28" ht="24" customHeight="1" x14ac:dyDescent="0.55000000000000004">
      <c r="A104" s="117">
        <v>75</v>
      </c>
      <c r="B104" s="111"/>
      <c r="C104" s="118" t="s">
        <v>195</v>
      </c>
      <c r="D104" s="146" t="s">
        <v>79</v>
      </c>
      <c r="E104" s="113">
        <v>175</v>
      </c>
      <c r="F104" s="114">
        <f>E104-44-4</f>
        <v>127</v>
      </c>
      <c r="G104" s="114">
        <f>(F104*70/100)+7</f>
        <v>95.9</v>
      </c>
      <c r="H104" s="141">
        <v>10</v>
      </c>
      <c r="I104" s="142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</row>
    <row r="105" spans="1:28" ht="24" customHeight="1" x14ac:dyDescent="0.55000000000000004">
      <c r="A105" s="117">
        <v>76</v>
      </c>
      <c r="B105" s="111"/>
      <c r="C105" s="118" t="s">
        <v>196</v>
      </c>
      <c r="D105" s="146" t="s">
        <v>79</v>
      </c>
      <c r="E105" s="113">
        <v>19</v>
      </c>
      <c r="F105" s="114">
        <f>E105-2</f>
        <v>17</v>
      </c>
      <c r="G105" s="114">
        <f t="shared" ref="G105:G107" si="10">F105*70/100</f>
        <v>11.9</v>
      </c>
      <c r="H105" s="141">
        <f>8</f>
        <v>8</v>
      </c>
      <c r="I105" s="142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</row>
    <row r="106" spans="1:28" ht="24" customHeight="1" x14ac:dyDescent="0.55000000000000004">
      <c r="A106" s="117">
        <v>77</v>
      </c>
      <c r="B106" s="111"/>
      <c r="C106" s="118" t="s">
        <v>197</v>
      </c>
      <c r="D106" s="146" t="s">
        <v>136</v>
      </c>
      <c r="E106" s="113">
        <v>25</v>
      </c>
      <c r="F106" s="114">
        <f>E106-13</f>
        <v>12</v>
      </c>
      <c r="G106" s="114">
        <f t="shared" si="10"/>
        <v>8.4</v>
      </c>
      <c r="H106" s="141">
        <f>1+2</f>
        <v>3</v>
      </c>
      <c r="I106" s="142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</row>
    <row r="107" spans="1:28" ht="24" customHeight="1" x14ac:dyDescent="0.55000000000000004">
      <c r="A107" s="117">
        <v>78</v>
      </c>
      <c r="B107" s="111"/>
      <c r="C107" s="118" t="s">
        <v>198</v>
      </c>
      <c r="D107" s="146" t="s">
        <v>86</v>
      </c>
      <c r="E107" s="113">
        <v>21</v>
      </c>
      <c r="F107" s="114">
        <f>E107-1-4-2-2</f>
        <v>12</v>
      </c>
      <c r="G107" s="114">
        <f t="shared" si="10"/>
        <v>8.4</v>
      </c>
      <c r="H107" s="141">
        <v>1</v>
      </c>
      <c r="I107" s="142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</row>
    <row r="108" spans="1:28" ht="24" customHeight="1" x14ac:dyDescent="0.55000000000000004">
      <c r="A108" s="117"/>
      <c r="B108" s="218" t="s">
        <v>109</v>
      </c>
      <c r="C108" s="218"/>
      <c r="D108" s="219"/>
      <c r="E108" s="220">
        <f>SUM(E102:E107)</f>
        <v>707</v>
      </c>
      <c r="F108" s="221">
        <f>SUM(F102:F107)</f>
        <v>577</v>
      </c>
      <c r="G108" s="221">
        <f>SUM(G102:G107)</f>
        <v>426.9</v>
      </c>
      <c r="H108" s="221">
        <f>SUM(H102:H107)</f>
        <v>50</v>
      </c>
      <c r="I108" s="222">
        <f>H108*100/G108</f>
        <v>11.712344811431249</v>
      </c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100"/>
      <c r="Z108" s="100"/>
      <c r="AA108" s="100"/>
      <c r="AB108" s="100"/>
    </row>
    <row r="109" spans="1:28" ht="24" customHeight="1" x14ac:dyDescent="0.55000000000000004">
      <c r="A109" s="124"/>
      <c r="B109" s="125" t="s">
        <v>199</v>
      </c>
      <c r="C109" s="126"/>
      <c r="D109" s="153"/>
      <c r="E109" s="108"/>
      <c r="F109" s="128"/>
      <c r="G109" s="128"/>
      <c r="H109" s="128"/>
      <c r="I109" s="108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</row>
    <row r="110" spans="1:28" ht="24" customHeight="1" x14ac:dyDescent="0.55000000000000004">
      <c r="A110" s="223">
        <v>79</v>
      </c>
      <c r="B110" s="111" t="s">
        <v>200</v>
      </c>
      <c r="C110" s="118" t="s">
        <v>66</v>
      </c>
      <c r="D110" s="146" t="s">
        <v>79</v>
      </c>
      <c r="E110" s="224">
        <v>754</v>
      </c>
      <c r="F110" s="225">
        <f>E110-71-32-56</f>
        <v>595</v>
      </c>
      <c r="G110" s="226">
        <f>(F110*70/100)+1</f>
        <v>417.5</v>
      </c>
      <c r="H110" s="227">
        <f>42+86+69+96+124</f>
        <v>417</v>
      </c>
      <c r="I110" s="224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100"/>
      <c r="Z110" s="100"/>
      <c r="AA110" s="100"/>
      <c r="AB110" s="100"/>
    </row>
    <row r="111" spans="1:28" ht="24" customHeight="1" x14ac:dyDescent="0.55000000000000004">
      <c r="A111" s="223">
        <v>80</v>
      </c>
      <c r="B111" s="111" t="s">
        <v>201</v>
      </c>
      <c r="C111" s="118" t="s">
        <v>202</v>
      </c>
      <c r="D111" s="118" t="s">
        <v>203</v>
      </c>
      <c r="E111" s="224">
        <v>31</v>
      </c>
      <c r="F111" s="225">
        <f>E111-9</f>
        <v>22</v>
      </c>
      <c r="G111" s="226">
        <f t="shared" ref="G111:G112" si="11">F111*70/100</f>
        <v>15.4</v>
      </c>
      <c r="H111" s="227"/>
      <c r="I111" s="224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100"/>
      <c r="Z111" s="100"/>
      <c r="AA111" s="100"/>
      <c r="AB111" s="100"/>
    </row>
    <row r="112" spans="1:28" ht="24" customHeight="1" x14ac:dyDescent="0.55000000000000004">
      <c r="A112" s="223">
        <v>81</v>
      </c>
      <c r="B112" s="111"/>
      <c r="C112" s="118" t="s">
        <v>204</v>
      </c>
      <c r="D112" s="118" t="s">
        <v>205</v>
      </c>
      <c r="E112" s="224">
        <v>16</v>
      </c>
      <c r="F112" s="225">
        <f>E112-6</f>
        <v>10</v>
      </c>
      <c r="G112" s="226">
        <f t="shared" si="11"/>
        <v>7</v>
      </c>
      <c r="H112" s="227">
        <f>1+3</f>
        <v>4</v>
      </c>
      <c r="I112" s="224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</row>
    <row r="113" spans="1:28" ht="24" customHeight="1" x14ac:dyDescent="0.55000000000000004">
      <c r="A113" s="117"/>
      <c r="B113" s="167" t="s">
        <v>109</v>
      </c>
      <c r="C113" s="167"/>
      <c r="D113" s="168"/>
      <c r="E113" s="169">
        <f>SUM(E110:E112)</f>
        <v>801</v>
      </c>
      <c r="F113" s="170">
        <f>SUM(F110:F112)</f>
        <v>627</v>
      </c>
      <c r="G113" s="228">
        <f>SUM(G110:G112)</f>
        <v>439.9</v>
      </c>
      <c r="H113" s="229">
        <f>SUM(H110:H112)</f>
        <v>421</v>
      </c>
      <c r="I113" s="230">
        <f>H113*100/G113</f>
        <v>95.703568992952952</v>
      </c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</row>
    <row r="114" spans="1:28" ht="24" customHeight="1" thickBot="1" x14ac:dyDescent="0.6">
      <c r="A114" s="231"/>
      <c r="B114" s="232" t="s">
        <v>206</v>
      </c>
      <c r="C114" s="233"/>
      <c r="D114" s="234"/>
      <c r="E114" s="235">
        <f>E13+E30+E39+E50+E62+E70+E77+E80+E86+E91+E94+E100+E108+E113</f>
        <v>7770</v>
      </c>
      <c r="F114" s="235">
        <f>F13+F30+F39+F50+F62+F70+F77+F80+F86+F91+F94+F100+F108+F113</f>
        <v>6046</v>
      </c>
      <c r="G114" s="235">
        <f>G13+G30+G39+G50+G62+G70+G77+G80+G86+G91+G94+G100+G108+G113</f>
        <v>4300.2</v>
      </c>
      <c r="H114" s="236">
        <f>SUM(H13,H30,H39,H50,H62,H70,H77,H80,H86,H91,H94,H100,H108,H113)</f>
        <v>2122</v>
      </c>
      <c r="I114" s="237">
        <f>H114*100/G114</f>
        <v>49.346542021301339</v>
      </c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0"/>
      <c r="AB114" s="100"/>
    </row>
    <row r="115" spans="1:28" ht="24" customHeight="1" thickTop="1" x14ac:dyDescent="0.55000000000000004">
      <c r="A115" s="238"/>
      <c r="E115" s="239"/>
      <c r="F115" s="239"/>
      <c r="G115" s="239"/>
      <c r="H115" s="239"/>
      <c r="I115" s="239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  <c r="X115" s="100"/>
      <c r="Y115" s="100"/>
      <c r="Z115" s="100"/>
      <c r="AA115" s="100"/>
      <c r="AB115" s="100"/>
    </row>
    <row r="116" spans="1:28" ht="24" customHeight="1" x14ac:dyDescent="0.55000000000000004">
      <c r="A116" s="238"/>
      <c r="B116" s="240" t="s">
        <v>207</v>
      </c>
      <c r="C116" s="240"/>
      <c r="D116" s="241"/>
      <c r="E116" s="239"/>
      <c r="F116" s="239"/>
      <c r="G116" s="239"/>
      <c r="H116" s="239"/>
      <c r="I116" s="239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</row>
    <row r="117" spans="1:28" ht="24" customHeight="1" x14ac:dyDescent="0.55000000000000004">
      <c r="A117" s="238"/>
      <c r="E117" s="239"/>
      <c r="F117" s="239"/>
      <c r="G117" s="239"/>
      <c r="H117" s="239"/>
      <c r="I117" s="239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  <c r="X117" s="100"/>
      <c r="Y117" s="100"/>
      <c r="Z117" s="100"/>
      <c r="AA117" s="100"/>
      <c r="AB117" s="100"/>
    </row>
    <row r="118" spans="1:28" ht="24" customHeight="1" x14ac:dyDescent="0.65">
      <c r="A118" s="238"/>
      <c r="B118" s="242"/>
      <c r="E118" s="239"/>
      <c r="F118" s="239"/>
      <c r="G118" s="239"/>
      <c r="H118" s="239"/>
      <c r="I118" s="239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</row>
    <row r="119" spans="1:28" ht="24" customHeight="1" x14ac:dyDescent="0.55000000000000004">
      <c r="A119" s="238"/>
      <c r="E119" s="239"/>
      <c r="F119" s="239"/>
      <c r="G119" s="239"/>
      <c r="H119" s="239"/>
      <c r="I119" s="239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</row>
    <row r="120" spans="1:28" ht="24" customHeight="1" x14ac:dyDescent="0.55000000000000004">
      <c r="A120" s="238"/>
      <c r="E120" s="239"/>
      <c r="F120" s="239"/>
      <c r="G120" s="239"/>
      <c r="H120" s="239"/>
      <c r="I120" s="239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</row>
    <row r="121" spans="1:28" ht="24" customHeight="1" x14ac:dyDescent="0.55000000000000004">
      <c r="A121" s="238"/>
      <c r="E121" s="239"/>
      <c r="F121" s="239"/>
      <c r="G121" s="239"/>
      <c r="H121" s="239"/>
      <c r="I121" s="239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</row>
    <row r="122" spans="1:28" ht="24" customHeight="1" x14ac:dyDescent="0.55000000000000004">
      <c r="A122" s="238"/>
      <c r="E122" s="239"/>
      <c r="F122" s="239"/>
      <c r="G122" s="239"/>
      <c r="H122" s="239"/>
      <c r="I122" s="239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  <c r="X122" s="100"/>
      <c r="Y122" s="100"/>
      <c r="Z122" s="100"/>
      <c r="AA122" s="100"/>
      <c r="AB122" s="100"/>
    </row>
    <row r="123" spans="1:28" ht="24" customHeight="1" x14ac:dyDescent="0.55000000000000004">
      <c r="A123" s="238"/>
      <c r="E123" s="239"/>
      <c r="F123" s="239"/>
      <c r="G123" s="239"/>
      <c r="H123" s="239"/>
      <c r="I123" s="239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</row>
    <row r="124" spans="1:28" ht="24" customHeight="1" x14ac:dyDescent="0.55000000000000004">
      <c r="A124" s="238"/>
      <c r="E124" s="239"/>
      <c r="F124" s="239"/>
      <c r="G124" s="239"/>
      <c r="H124" s="239"/>
      <c r="I124" s="239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</row>
    <row r="125" spans="1:28" ht="24" customHeight="1" x14ac:dyDescent="0.55000000000000004">
      <c r="A125" s="238"/>
      <c r="E125" s="239"/>
      <c r="F125" s="239"/>
      <c r="G125" s="239"/>
      <c r="H125" s="239"/>
      <c r="I125" s="239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  <c r="X125" s="100"/>
      <c r="Y125" s="100"/>
      <c r="Z125" s="100"/>
      <c r="AA125" s="100"/>
      <c r="AB125" s="100"/>
    </row>
    <row r="126" spans="1:28" ht="24" customHeight="1" x14ac:dyDescent="0.55000000000000004">
      <c r="A126" s="238"/>
      <c r="E126" s="239"/>
      <c r="F126" s="239"/>
      <c r="G126" s="239"/>
      <c r="H126" s="239"/>
      <c r="I126" s="239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</row>
    <row r="127" spans="1:28" ht="24" customHeight="1" x14ac:dyDescent="0.55000000000000004">
      <c r="A127" s="238"/>
      <c r="E127" s="239"/>
      <c r="F127" s="239"/>
      <c r="G127" s="239"/>
      <c r="H127" s="239"/>
      <c r="I127" s="239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</row>
    <row r="128" spans="1:28" ht="24" customHeight="1" x14ac:dyDescent="0.55000000000000004">
      <c r="A128" s="238"/>
      <c r="E128" s="239"/>
      <c r="F128" s="239"/>
      <c r="G128" s="239"/>
      <c r="H128" s="239"/>
      <c r="I128" s="239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  <c r="T128" s="100"/>
      <c r="U128" s="100"/>
      <c r="V128" s="100"/>
      <c r="W128" s="100"/>
      <c r="X128" s="100"/>
      <c r="Y128" s="100"/>
      <c r="Z128" s="100"/>
      <c r="AA128" s="100"/>
      <c r="AB128" s="100"/>
    </row>
    <row r="129" spans="1:28" ht="24" customHeight="1" x14ac:dyDescent="0.55000000000000004">
      <c r="A129" s="238"/>
      <c r="E129" s="239"/>
      <c r="F129" s="239"/>
      <c r="G129" s="239"/>
      <c r="H129" s="239"/>
      <c r="I129" s="239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0"/>
      <c r="X129" s="100"/>
      <c r="Y129" s="100"/>
      <c r="Z129" s="100"/>
      <c r="AA129" s="100"/>
      <c r="AB129" s="100"/>
    </row>
    <row r="130" spans="1:28" ht="24" customHeight="1" x14ac:dyDescent="0.55000000000000004">
      <c r="A130" s="238"/>
      <c r="E130" s="239"/>
      <c r="F130" s="239"/>
      <c r="G130" s="239"/>
      <c r="H130" s="239"/>
      <c r="I130" s="239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</row>
    <row r="131" spans="1:28" ht="24" customHeight="1" x14ac:dyDescent="0.55000000000000004">
      <c r="A131" s="238"/>
      <c r="E131" s="239"/>
      <c r="F131" s="239"/>
      <c r="G131" s="239"/>
      <c r="H131" s="239"/>
      <c r="I131" s="239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  <c r="T131" s="100"/>
      <c r="U131" s="100"/>
      <c r="V131" s="100"/>
      <c r="W131" s="100"/>
      <c r="X131" s="100"/>
      <c r="Y131" s="100"/>
      <c r="Z131" s="100"/>
      <c r="AA131" s="100"/>
      <c r="AB131" s="100"/>
    </row>
    <row r="132" spans="1:28" ht="24" customHeight="1" x14ac:dyDescent="0.55000000000000004">
      <c r="A132" s="238"/>
      <c r="E132" s="239"/>
      <c r="F132" s="239"/>
      <c r="G132" s="239"/>
      <c r="H132" s="239"/>
      <c r="I132" s="239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  <c r="Z132" s="100"/>
      <c r="AA132" s="100"/>
      <c r="AB132" s="100"/>
    </row>
    <row r="133" spans="1:28" ht="24" customHeight="1" x14ac:dyDescent="0.55000000000000004">
      <c r="A133" s="238"/>
      <c r="E133" s="239"/>
      <c r="F133" s="239"/>
      <c r="G133" s="239"/>
      <c r="H133" s="239"/>
      <c r="I133" s="239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100"/>
      <c r="W133" s="100"/>
      <c r="X133" s="100"/>
      <c r="Y133" s="100"/>
      <c r="Z133" s="100"/>
      <c r="AA133" s="100"/>
      <c r="AB133" s="100"/>
    </row>
    <row r="134" spans="1:28" ht="24" customHeight="1" x14ac:dyDescent="0.55000000000000004">
      <c r="A134" s="238"/>
      <c r="E134" s="239"/>
      <c r="F134" s="239"/>
      <c r="G134" s="239"/>
      <c r="H134" s="239"/>
      <c r="I134" s="239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</row>
    <row r="135" spans="1:28" ht="24" customHeight="1" x14ac:dyDescent="0.55000000000000004">
      <c r="A135" s="238"/>
      <c r="E135" s="239"/>
      <c r="F135" s="239"/>
      <c r="G135" s="239"/>
      <c r="H135" s="239"/>
      <c r="I135" s="239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100"/>
      <c r="W135" s="100"/>
      <c r="X135" s="100"/>
      <c r="Y135" s="100"/>
      <c r="Z135" s="100"/>
      <c r="AA135" s="100"/>
      <c r="AB135" s="100"/>
    </row>
    <row r="136" spans="1:28" ht="24" customHeight="1" x14ac:dyDescent="0.55000000000000004">
      <c r="A136" s="238"/>
      <c r="E136" s="239"/>
      <c r="F136" s="239"/>
      <c r="G136" s="239"/>
      <c r="H136" s="239"/>
      <c r="I136" s="239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</row>
    <row r="137" spans="1:28" ht="24" customHeight="1" x14ac:dyDescent="0.55000000000000004">
      <c r="A137" s="238"/>
      <c r="E137" s="239"/>
      <c r="F137" s="239"/>
      <c r="G137" s="239"/>
      <c r="H137" s="239"/>
      <c r="I137" s="239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</row>
    <row r="138" spans="1:28" ht="24" customHeight="1" x14ac:dyDescent="0.55000000000000004">
      <c r="A138" s="238"/>
      <c r="E138" s="239"/>
      <c r="F138" s="239"/>
      <c r="G138" s="239"/>
      <c r="H138" s="239"/>
      <c r="I138" s="239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</row>
    <row r="139" spans="1:28" ht="24" customHeight="1" x14ac:dyDescent="0.55000000000000004">
      <c r="A139" s="238"/>
      <c r="E139" s="239"/>
      <c r="F139" s="239"/>
      <c r="G139" s="239"/>
      <c r="H139" s="239"/>
      <c r="I139" s="239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</row>
    <row r="140" spans="1:28" ht="24" customHeight="1" x14ac:dyDescent="0.55000000000000004">
      <c r="A140" s="238"/>
      <c r="E140" s="239"/>
      <c r="F140" s="239"/>
      <c r="G140" s="239"/>
      <c r="H140" s="239"/>
      <c r="I140" s="239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</row>
    <row r="141" spans="1:28" ht="24" customHeight="1" x14ac:dyDescent="0.55000000000000004">
      <c r="A141" s="238"/>
      <c r="E141" s="239"/>
      <c r="F141" s="239"/>
      <c r="G141" s="239"/>
      <c r="H141" s="239"/>
      <c r="I141" s="239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</row>
    <row r="142" spans="1:28" ht="24" customHeight="1" x14ac:dyDescent="0.55000000000000004">
      <c r="A142" s="238"/>
      <c r="E142" s="239"/>
      <c r="F142" s="239"/>
      <c r="G142" s="239"/>
      <c r="H142" s="239"/>
      <c r="I142" s="239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100"/>
      <c r="AA142" s="100"/>
      <c r="AB142" s="100"/>
    </row>
    <row r="143" spans="1:28" ht="24" customHeight="1" x14ac:dyDescent="0.55000000000000004">
      <c r="A143" s="238"/>
      <c r="E143" s="239"/>
      <c r="F143" s="239"/>
      <c r="G143" s="239"/>
      <c r="H143" s="239"/>
      <c r="I143" s="239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</row>
    <row r="144" spans="1:28" ht="24" customHeight="1" x14ac:dyDescent="0.55000000000000004">
      <c r="A144" s="238"/>
      <c r="E144" s="239"/>
      <c r="F144" s="239"/>
      <c r="G144" s="239"/>
      <c r="H144" s="239"/>
      <c r="I144" s="239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100"/>
      <c r="AA144" s="100"/>
      <c r="AB144" s="100"/>
    </row>
    <row r="145" spans="1:28" ht="24" customHeight="1" x14ac:dyDescent="0.55000000000000004">
      <c r="A145" s="238"/>
      <c r="E145" s="239"/>
      <c r="F145" s="239"/>
      <c r="G145" s="239"/>
      <c r="H145" s="239"/>
      <c r="I145" s="239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</row>
    <row r="146" spans="1:28" ht="24" customHeight="1" x14ac:dyDescent="0.55000000000000004">
      <c r="A146" s="238"/>
      <c r="E146" s="239"/>
      <c r="F146" s="239"/>
      <c r="G146" s="239"/>
      <c r="H146" s="239"/>
      <c r="I146" s="239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</row>
    <row r="147" spans="1:28" ht="24" customHeight="1" x14ac:dyDescent="0.55000000000000004">
      <c r="A147" s="238"/>
      <c r="E147" s="239"/>
      <c r="F147" s="239"/>
      <c r="G147" s="239"/>
      <c r="H147" s="239"/>
      <c r="I147" s="239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</row>
    <row r="148" spans="1:28" ht="24" customHeight="1" x14ac:dyDescent="0.55000000000000004">
      <c r="A148" s="238"/>
      <c r="E148" s="239"/>
      <c r="F148" s="239"/>
      <c r="G148" s="239"/>
      <c r="H148" s="239"/>
      <c r="I148" s="239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</row>
    <row r="149" spans="1:28" ht="24" customHeight="1" x14ac:dyDescent="0.55000000000000004">
      <c r="A149" s="238"/>
      <c r="E149" s="239"/>
      <c r="F149" s="239"/>
      <c r="G149" s="239"/>
      <c r="H149" s="239"/>
      <c r="I149" s="239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</row>
    <row r="150" spans="1:28" ht="24" customHeight="1" x14ac:dyDescent="0.55000000000000004">
      <c r="A150" s="238"/>
      <c r="E150" s="239"/>
      <c r="F150" s="239"/>
      <c r="G150" s="239"/>
      <c r="H150" s="239"/>
      <c r="I150" s="239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</row>
    <row r="151" spans="1:28" ht="24" customHeight="1" x14ac:dyDescent="0.55000000000000004">
      <c r="A151" s="238"/>
      <c r="E151" s="239"/>
      <c r="F151" s="239"/>
      <c r="G151" s="239"/>
      <c r="H151" s="239"/>
      <c r="I151" s="239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100"/>
      <c r="AA151" s="100"/>
      <c r="AB151" s="100"/>
    </row>
    <row r="152" spans="1:28" ht="24" customHeight="1" x14ac:dyDescent="0.55000000000000004">
      <c r="A152" s="238"/>
      <c r="E152" s="239"/>
      <c r="F152" s="239"/>
      <c r="G152" s="239"/>
      <c r="H152" s="239"/>
      <c r="I152" s="239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  <c r="X152" s="100"/>
      <c r="Y152" s="100"/>
      <c r="Z152" s="100"/>
      <c r="AA152" s="100"/>
      <c r="AB152" s="100"/>
    </row>
    <row r="153" spans="1:28" ht="24" customHeight="1" x14ac:dyDescent="0.55000000000000004">
      <c r="A153" s="238"/>
      <c r="E153" s="239"/>
      <c r="F153" s="239"/>
      <c r="G153" s="239"/>
      <c r="H153" s="239"/>
      <c r="I153" s="239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  <c r="X153" s="100"/>
      <c r="Y153" s="100"/>
      <c r="Z153" s="100"/>
      <c r="AA153" s="100"/>
      <c r="AB153" s="100"/>
    </row>
    <row r="154" spans="1:28" ht="24" customHeight="1" x14ac:dyDescent="0.55000000000000004">
      <c r="A154" s="238"/>
      <c r="E154" s="239"/>
      <c r="F154" s="239"/>
      <c r="G154" s="239"/>
      <c r="H154" s="239"/>
      <c r="I154" s="239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</row>
    <row r="155" spans="1:28" ht="24" customHeight="1" x14ac:dyDescent="0.55000000000000004">
      <c r="A155" s="238"/>
      <c r="E155" s="239"/>
      <c r="F155" s="239"/>
      <c r="G155" s="239"/>
      <c r="H155" s="239"/>
      <c r="I155" s="239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  <c r="X155" s="100"/>
      <c r="Y155" s="100"/>
      <c r="Z155" s="100"/>
      <c r="AA155" s="100"/>
      <c r="AB155" s="100"/>
    </row>
    <row r="156" spans="1:28" ht="24" customHeight="1" x14ac:dyDescent="0.55000000000000004">
      <c r="A156" s="238"/>
      <c r="E156" s="239"/>
      <c r="F156" s="239"/>
      <c r="G156" s="239"/>
      <c r="H156" s="239"/>
      <c r="I156" s="239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  <c r="X156" s="100"/>
      <c r="Y156" s="100"/>
      <c r="Z156" s="100"/>
      <c r="AA156" s="100"/>
      <c r="AB156" s="100"/>
    </row>
    <row r="157" spans="1:28" ht="24" customHeight="1" x14ac:dyDescent="0.55000000000000004">
      <c r="A157" s="238"/>
      <c r="E157" s="239"/>
      <c r="F157" s="239"/>
      <c r="G157" s="239"/>
      <c r="H157" s="239"/>
      <c r="I157" s="239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100"/>
      <c r="AA157" s="100"/>
      <c r="AB157" s="100"/>
    </row>
    <row r="158" spans="1:28" ht="24" customHeight="1" x14ac:dyDescent="0.55000000000000004">
      <c r="A158" s="238"/>
      <c r="E158" s="239"/>
      <c r="F158" s="239"/>
      <c r="G158" s="239"/>
      <c r="H158" s="239"/>
      <c r="I158" s="239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  <c r="X158" s="100"/>
      <c r="Y158" s="100"/>
      <c r="Z158" s="100"/>
      <c r="AA158" s="100"/>
      <c r="AB158" s="100"/>
    </row>
    <row r="159" spans="1:28" ht="24" customHeight="1" x14ac:dyDescent="0.55000000000000004">
      <c r="A159" s="238"/>
      <c r="E159" s="239"/>
      <c r="F159" s="239"/>
      <c r="G159" s="239"/>
      <c r="H159" s="239"/>
      <c r="I159" s="239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100"/>
      <c r="W159" s="100"/>
      <c r="X159" s="100"/>
      <c r="Y159" s="100"/>
      <c r="Z159" s="100"/>
      <c r="AA159" s="100"/>
      <c r="AB159" s="100"/>
    </row>
    <row r="160" spans="1:28" ht="24" customHeight="1" x14ac:dyDescent="0.55000000000000004">
      <c r="A160" s="238"/>
      <c r="E160" s="239"/>
      <c r="F160" s="239"/>
      <c r="G160" s="239"/>
      <c r="H160" s="239"/>
      <c r="I160" s="239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100"/>
      <c r="W160" s="100"/>
      <c r="X160" s="100"/>
      <c r="Y160" s="100"/>
      <c r="Z160" s="100"/>
      <c r="AA160" s="100"/>
      <c r="AB160" s="100"/>
    </row>
    <row r="161" spans="1:28" ht="24" customHeight="1" x14ac:dyDescent="0.55000000000000004">
      <c r="A161" s="238"/>
      <c r="E161" s="239"/>
      <c r="F161" s="239"/>
      <c r="G161" s="239"/>
      <c r="H161" s="239"/>
      <c r="I161" s="239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100"/>
      <c r="W161" s="100"/>
      <c r="X161" s="100"/>
      <c r="Y161" s="100"/>
      <c r="Z161" s="100"/>
      <c r="AA161" s="100"/>
      <c r="AB161" s="100"/>
    </row>
    <row r="162" spans="1:28" ht="24" customHeight="1" x14ac:dyDescent="0.55000000000000004">
      <c r="A162" s="238"/>
      <c r="E162" s="239"/>
      <c r="F162" s="239"/>
      <c r="G162" s="239"/>
      <c r="H162" s="239"/>
      <c r="I162" s="239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</row>
    <row r="163" spans="1:28" ht="24" customHeight="1" x14ac:dyDescent="0.55000000000000004">
      <c r="A163" s="238"/>
      <c r="E163" s="239"/>
      <c r="F163" s="239"/>
      <c r="G163" s="239"/>
      <c r="H163" s="239"/>
      <c r="I163" s="239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</row>
    <row r="164" spans="1:28" ht="24" customHeight="1" x14ac:dyDescent="0.55000000000000004">
      <c r="A164" s="238"/>
      <c r="E164" s="239"/>
      <c r="F164" s="239"/>
      <c r="G164" s="239"/>
      <c r="H164" s="239"/>
      <c r="I164" s="239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</row>
    <row r="165" spans="1:28" ht="24" customHeight="1" x14ac:dyDescent="0.55000000000000004">
      <c r="A165" s="238"/>
      <c r="E165" s="239"/>
      <c r="F165" s="239"/>
      <c r="G165" s="239"/>
      <c r="H165" s="239"/>
      <c r="I165" s="239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</row>
    <row r="166" spans="1:28" ht="24" customHeight="1" x14ac:dyDescent="0.55000000000000004">
      <c r="A166" s="238"/>
      <c r="E166" s="239"/>
      <c r="F166" s="239"/>
      <c r="G166" s="239"/>
      <c r="H166" s="239"/>
      <c r="I166" s="239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</row>
    <row r="167" spans="1:28" ht="24" customHeight="1" x14ac:dyDescent="0.55000000000000004">
      <c r="A167" s="238"/>
      <c r="E167" s="239"/>
      <c r="F167" s="239"/>
      <c r="G167" s="239"/>
      <c r="H167" s="239"/>
      <c r="I167" s="239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</row>
    <row r="168" spans="1:28" ht="24" customHeight="1" x14ac:dyDescent="0.55000000000000004">
      <c r="A168" s="238"/>
      <c r="E168" s="239"/>
      <c r="F168" s="239"/>
      <c r="G168" s="239"/>
      <c r="H168" s="239"/>
      <c r="I168" s="239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</row>
    <row r="169" spans="1:28" ht="24" customHeight="1" x14ac:dyDescent="0.55000000000000004">
      <c r="A169" s="238"/>
      <c r="E169" s="239"/>
      <c r="F169" s="239"/>
      <c r="G169" s="239"/>
      <c r="H169" s="239"/>
      <c r="I169" s="239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</row>
    <row r="170" spans="1:28" ht="24" customHeight="1" x14ac:dyDescent="0.55000000000000004">
      <c r="A170" s="238"/>
      <c r="E170" s="239"/>
      <c r="F170" s="239"/>
      <c r="G170" s="239"/>
      <c r="H170" s="239"/>
      <c r="I170" s="239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</row>
    <row r="171" spans="1:28" ht="24" customHeight="1" x14ac:dyDescent="0.55000000000000004">
      <c r="A171" s="238"/>
      <c r="E171" s="239"/>
      <c r="F171" s="239"/>
      <c r="G171" s="239"/>
      <c r="H171" s="239"/>
      <c r="I171" s="239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</row>
    <row r="172" spans="1:28" ht="24" customHeight="1" x14ac:dyDescent="0.55000000000000004">
      <c r="A172" s="238"/>
      <c r="E172" s="239"/>
      <c r="F172" s="239"/>
      <c r="G172" s="239"/>
      <c r="H172" s="239"/>
      <c r="I172" s="239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</row>
    <row r="173" spans="1:28" ht="24" customHeight="1" x14ac:dyDescent="0.55000000000000004">
      <c r="A173" s="238"/>
      <c r="E173" s="239"/>
      <c r="F173" s="239"/>
      <c r="G173" s="239"/>
      <c r="H173" s="239"/>
      <c r="I173" s="239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</row>
    <row r="174" spans="1:28" ht="24" customHeight="1" x14ac:dyDescent="0.55000000000000004">
      <c r="A174" s="238"/>
      <c r="E174" s="239"/>
      <c r="F174" s="239"/>
      <c r="G174" s="239"/>
      <c r="H174" s="239"/>
      <c r="I174" s="239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</row>
    <row r="175" spans="1:28" ht="24" customHeight="1" x14ac:dyDescent="0.55000000000000004">
      <c r="A175" s="238"/>
      <c r="E175" s="239"/>
      <c r="F175" s="239"/>
      <c r="G175" s="239"/>
      <c r="H175" s="239"/>
      <c r="I175" s="239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</row>
    <row r="176" spans="1:28" ht="24" customHeight="1" x14ac:dyDescent="0.55000000000000004">
      <c r="A176" s="238"/>
      <c r="E176" s="239"/>
      <c r="F176" s="239"/>
      <c r="G176" s="239"/>
      <c r="H176" s="239"/>
      <c r="I176" s="239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</row>
    <row r="177" spans="1:28" ht="24" customHeight="1" x14ac:dyDescent="0.55000000000000004">
      <c r="A177" s="238"/>
      <c r="E177" s="239"/>
      <c r="F177" s="239"/>
      <c r="G177" s="239"/>
      <c r="H177" s="239"/>
      <c r="I177" s="239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</row>
    <row r="178" spans="1:28" ht="24" customHeight="1" x14ac:dyDescent="0.55000000000000004">
      <c r="A178" s="238"/>
      <c r="E178" s="239"/>
      <c r="F178" s="239"/>
      <c r="G178" s="239"/>
      <c r="H178" s="239"/>
      <c r="I178" s="239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</row>
    <row r="179" spans="1:28" ht="24" customHeight="1" x14ac:dyDescent="0.55000000000000004">
      <c r="A179" s="238"/>
      <c r="E179" s="239"/>
      <c r="F179" s="239"/>
      <c r="G179" s="239"/>
      <c r="H179" s="239"/>
      <c r="I179" s="239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</row>
    <row r="180" spans="1:28" ht="24" customHeight="1" x14ac:dyDescent="0.55000000000000004">
      <c r="A180" s="238"/>
      <c r="E180" s="239"/>
      <c r="F180" s="239"/>
      <c r="G180" s="239"/>
      <c r="H180" s="239"/>
      <c r="I180" s="239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</row>
    <row r="181" spans="1:28" ht="24" customHeight="1" x14ac:dyDescent="0.55000000000000004">
      <c r="A181" s="238"/>
      <c r="E181" s="239"/>
      <c r="F181" s="239"/>
      <c r="G181" s="239"/>
      <c r="H181" s="239"/>
      <c r="I181" s="239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</row>
    <row r="182" spans="1:28" ht="24" customHeight="1" x14ac:dyDescent="0.55000000000000004">
      <c r="A182" s="238"/>
      <c r="E182" s="239"/>
      <c r="F182" s="239"/>
      <c r="G182" s="239"/>
      <c r="H182" s="239"/>
      <c r="I182" s="239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</row>
    <row r="183" spans="1:28" ht="24" customHeight="1" x14ac:dyDescent="0.55000000000000004">
      <c r="A183" s="238"/>
      <c r="E183" s="239"/>
      <c r="F183" s="239"/>
      <c r="G183" s="239"/>
      <c r="H183" s="239"/>
      <c r="I183" s="239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</row>
    <row r="184" spans="1:28" ht="24" customHeight="1" x14ac:dyDescent="0.55000000000000004">
      <c r="A184" s="238"/>
      <c r="E184" s="239"/>
      <c r="F184" s="239"/>
      <c r="G184" s="239"/>
      <c r="H184" s="239"/>
      <c r="I184" s="239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</row>
    <row r="185" spans="1:28" ht="24" customHeight="1" x14ac:dyDescent="0.55000000000000004">
      <c r="A185" s="238"/>
      <c r="E185" s="239"/>
      <c r="F185" s="239"/>
      <c r="G185" s="239"/>
      <c r="H185" s="239"/>
      <c r="I185" s="239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</row>
    <row r="186" spans="1:28" ht="24" customHeight="1" x14ac:dyDescent="0.55000000000000004">
      <c r="A186" s="238"/>
      <c r="E186" s="239"/>
      <c r="F186" s="239"/>
      <c r="G186" s="239"/>
      <c r="H186" s="239"/>
      <c r="I186" s="239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</row>
    <row r="187" spans="1:28" ht="24" customHeight="1" x14ac:dyDescent="0.55000000000000004">
      <c r="A187" s="238"/>
      <c r="E187" s="239"/>
      <c r="F187" s="239"/>
      <c r="G187" s="239"/>
      <c r="H187" s="239"/>
      <c r="I187" s="239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</row>
    <row r="188" spans="1:28" ht="24" customHeight="1" x14ac:dyDescent="0.55000000000000004">
      <c r="A188" s="238"/>
      <c r="E188" s="239"/>
      <c r="F188" s="239"/>
      <c r="G188" s="239"/>
      <c r="H188" s="239"/>
      <c r="I188" s="239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</row>
    <row r="189" spans="1:28" ht="24" customHeight="1" x14ac:dyDescent="0.55000000000000004">
      <c r="A189" s="238"/>
      <c r="E189" s="239"/>
      <c r="F189" s="239"/>
      <c r="G189" s="239"/>
      <c r="H189" s="239"/>
      <c r="I189" s="239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</row>
    <row r="190" spans="1:28" ht="24" customHeight="1" x14ac:dyDescent="0.55000000000000004">
      <c r="A190" s="238"/>
      <c r="E190" s="239"/>
      <c r="F190" s="239"/>
      <c r="G190" s="239"/>
      <c r="H190" s="239"/>
      <c r="I190" s="239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</row>
    <row r="191" spans="1:28" ht="24" customHeight="1" x14ac:dyDescent="0.55000000000000004">
      <c r="A191" s="238"/>
      <c r="E191" s="239"/>
      <c r="F191" s="239"/>
      <c r="G191" s="239"/>
      <c r="H191" s="239"/>
      <c r="I191" s="239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</row>
    <row r="192" spans="1:28" ht="24" customHeight="1" x14ac:dyDescent="0.55000000000000004">
      <c r="A192" s="238"/>
      <c r="E192" s="239"/>
      <c r="F192" s="239"/>
      <c r="G192" s="239"/>
      <c r="H192" s="239"/>
      <c r="I192" s="239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</row>
    <row r="193" spans="1:28" ht="24" customHeight="1" x14ac:dyDescent="0.55000000000000004">
      <c r="A193" s="238"/>
      <c r="E193" s="239"/>
      <c r="F193" s="239"/>
      <c r="G193" s="239"/>
      <c r="H193" s="239"/>
      <c r="I193" s="239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</row>
    <row r="194" spans="1:28" ht="24" customHeight="1" x14ac:dyDescent="0.55000000000000004">
      <c r="A194" s="238"/>
      <c r="E194" s="239"/>
      <c r="F194" s="239"/>
      <c r="G194" s="239"/>
      <c r="H194" s="239"/>
      <c r="I194" s="239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</row>
    <row r="195" spans="1:28" ht="24" customHeight="1" x14ac:dyDescent="0.55000000000000004">
      <c r="A195" s="238"/>
      <c r="E195" s="239"/>
      <c r="F195" s="239"/>
      <c r="G195" s="239"/>
      <c r="H195" s="239"/>
      <c r="I195" s="239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</row>
    <row r="196" spans="1:28" ht="24" customHeight="1" x14ac:dyDescent="0.55000000000000004">
      <c r="A196" s="238"/>
      <c r="E196" s="239"/>
      <c r="F196" s="239"/>
      <c r="G196" s="239"/>
      <c r="H196" s="239"/>
      <c r="I196" s="239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</row>
    <row r="197" spans="1:28" ht="24" customHeight="1" x14ac:dyDescent="0.55000000000000004">
      <c r="A197" s="238"/>
      <c r="E197" s="239"/>
      <c r="F197" s="239"/>
      <c r="G197" s="239"/>
      <c r="H197" s="239"/>
      <c r="I197" s="239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</row>
    <row r="198" spans="1:28" ht="24" customHeight="1" x14ac:dyDescent="0.55000000000000004">
      <c r="A198" s="238"/>
      <c r="E198" s="239"/>
      <c r="F198" s="239"/>
      <c r="G198" s="239"/>
      <c r="H198" s="239"/>
      <c r="I198" s="239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</row>
    <row r="199" spans="1:28" ht="24" customHeight="1" x14ac:dyDescent="0.55000000000000004">
      <c r="A199" s="238"/>
      <c r="E199" s="239"/>
      <c r="F199" s="239"/>
      <c r="G199" s="239"/>
      <c r="H199" s="239"/>
      <c r="I199" s="239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</row>
    <row r="200" spans="1:28" ht="24" customHeight="1" x14ac:dyDescent="0.55000000000000004">
      <c r="A200" s="238"/>
      <c r="E200" s="239"/>
      <c r="F200" s="239"/>
      <c r="G200" s="239"/>
      <c r="H200" s="239"/>
      <c r="I200" s="239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</row>
    <row r="201" spans="1:28" ht="24" customHeight="1" x14ac:dyDescent="0.55000000000000004">
      <c r="A201" s="238"/>
      <c r="E201" s="239"/>
      <c r="F201" s="239"/>
      <c r="G201" s="239"/>
      <c r="H201" s="239"/>
      <c r="I201" s="239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</row>
    <row r="202" spans="1:28" ht="24" customHeight="1" x14ac:dyDescent="0.55000000000000004">
      <c r="A202" s="238"/>
      <c r="E202" s="239"/>
      <c r="F202" s="239"/>
      <c r="G202" s="239"/>
      <c r="H202" s="239"/>
      <c r="I202" s="239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</row>
    <row r="203" spans="1:28" ht="24" customHeight="1" x14ac:dyDescent="0.55000000000000004">
      <c r="A203" s="238"/>
      <c r="E203" s="239"/>
      <c r="F203" s="239"/>
      <c r="G203" s="239"/>
      <c r="H203" s="239"/>
      <c r="I203" s="239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</row>
    <row r="204" spans="1:28" ht="24" customHeight="1" x14ac:dyDescent="0.55000000000000004">
      <c r="A204" s="238"/>
      <c r="E204" s="239"/>
      <c r="F204" s="239"/>
      <c r="G204" s="239"/>
      <c r="H204" s="239"/>
      <c r="I204" s="239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</row>
    <row r="205" spans="1:28" ht="24" customHeight="1" x14ac:dyDescent="0.55000000000000004">
      <c r="A205" s="238"/>
      <c r="E205" s="239"/>
      <c r="F205" s="239"/>
      <c r="G205" s="239"/>
      <c r="H205" s="239"/>
      <c r="I205" s="239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</row>
    <row r="206" spans="1:28" ht="24" customHeight="1" x14ac:dyDescent="0.55000000000000004">
      <c r="A206" s="238"/>
      <c r="E206" s="239"/>
      <c r="F206" s="239"/>
      <c r="G206" s="239"/>
      <c r="H206" s="239"/>
      <c r="I206" s="239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</row>
    <row r="207" spans="1:28" ht="24" customHeight="1" x14ac:dyDescent="0.55000000000000004">
      <c r="A207" s="238"/>
      <c r="E207" s="239"/>
      <c r="F207" s="239"/>
      <c r="G207" s="239"/>
      <c r="H207" s="239"/>
      <c r="I207" s="239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</row>
    <row r="208" spans="1:28" ht="24" customHeight="1" x14ac:dyDescent="0.55000000000000004">
      <c r="A208" s="238"/>
      <c r="E208" s="239"/>
      <c r="F208" s="239"/>
      <c r="G208" s="239"/>
      <c r="H208" s="239"/>
      <c r="I208" s="239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</row>
    <row r="209" spans="1:28" ht="24" customHeight="1" x14ac:dyDescent="0.55000000000000004">
      <c r="A209" s="238"/>
      <c r="E209" s="239"/>
      <c r="F209" s="239"/>
      <c r="G209" s="239"/>
      <c r="H209" s="239"/>
      <c r="I209" s="239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</row>
    <row r="210" spans="1:28" ht="24" customHeight="1" x14ac:dyDescent="0.55000000000000004">
      <c r="A210" s="238"/>
      <c r="E210" s="239"/>
      <c r="F210" s="239"/>
      <c r="G210" s="239"/>
      <c r="H210" s="239"/>
      <c r="I210" s="239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</row>
    <row r="211" spans="1:28" ht="24" customHeight="1" x14ac:dyDescent="0.55000000000000004">
      <c r="A211" s="238"/>
      <c r="E211" s="239"/>
      <c r="F211" s="239"/>
      <c r="G211" s="239"/>
      <c r="H211" s="239"/>
      <c r="I211" s="239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</row>
    <row r="212" spans="1:28" ht="24" customHeight="1" x14ac:dyDescent="0.55000000000000004">
      <c r="A212" s="238"/>
      <c r="E212" s="239"/>
      <c r="F212" s="239"/>
      <c r="G212" s="239"/>
      <c r="H212" s="239"/>
      <c r="I212" s="239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</row>
    <row r="213" spans="1:28" ht="24" customHeight="1" x14ac:dyDescent="0.55000000000000004">
      <c r="A213" s="238"/>
      <c r="E213" s="239"/>
      <c r="F213" s="239"/>
      <c r="G213" s="239"/>
      <c r="H213" s="239"/>
      <c r="I213" s="239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</row>
    <row r="214" spans="1:28" ht="24" customHeight="1" x14ac:dyDescent="0.55000000000000004">
      <c r="A214" s="238"/>
      <c r="E214" s="239"/>
      <c r="F214" s="239"/>
      <c r="G214" s="239"/>
      <c r="H214" s="239"/>
      <c r="I214" s="239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</row>
    <row r="215" spans="1:28" ht="24" customHeight="1" x14ac:dyDescent="0.55000000000000004">
      <c r="A215" s="238"/>
      <c r="E215" s="239"/>
      <c r="F215" s="239"/>
      <c r="G215" s="239"/>
      <c r="H215" s="239"/>
      <c r="I215" s="239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</row>
    <row r="216" spans="1:28" ht="24" customHeight="1" x14ac:dyDescent="0.55000000000000004">
      <c r="A216" s="238"/>
      <c r="E216" s="239"/>
      <c r="F216" s="239"/>
      <c r="G216" s="239"/>
      <c r="H216" s="239"/>
      <c r="I216" s="239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</row>
    <row r="217" spans="1:28" ht="24" customHeight="1" x14ac:dyDescent="0.55000000000000004">
      <c r="A217" s="238"/>
      <c r="E217" s="239"/>
      <c r="F217" s="239"/>
      <c r="G217" s="239"/>
      <c r="H217" s="239"/>
      <c r="I217" s="239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</row>
    <row r="218" spans="1:28" ht="24" customHeight="1" x14ac:dyDescent="0.55000000000000004">
      <c r="A218" s="238"/>
      <c r="E218" s="239"/>
      <c r="F218" s="239"/>
      <c r="G218" s="239"/>
      <c r="H218" s="239"/>
      <c r="I218" s="239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</row>
    <row r="219" spans="1:28" ht="24" customHeight="1" x14ac:dyDescent="0.55000000000000004">
      <c r="A219" s="238"/>
      <c r="E219" s="239"/>
      <c r="F219" s="239"/>
      <c r="G219" s="239"/>
      <c r="H219" s="239"/>
      <c r="I219" s="239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</row>
    <row r="220" spans="1:28" ht="24" customHeight="1" x14ac:dyDescent="0.55000000000000004">
      <c r="A220" s="238"/>
      <c r="E220" s="239"/>
      <c r="F220" s="239"/>
      <c r="G220" s="239"/>
      <c r="H220" s="239"/>
      <c r="I220" s="239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</row>
    <row r="221" spans="1:28" ht="24" customHeight="1" x14ac:dyDescent="0.55000000000000004">
      <c r="A221" s="238"/>
      <c r="E221" s="239"/>
      <c r="F221" s="239"/>
      <c r="G221" s="239"/>
      <c r="H221" s="239"/>
      <c r="I221" s="239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</row>
    <row r="222" spans="1:28" ht="24" customHeight="1" x14ac:dyDescent="0.55000000000000004">
      <c r="A222" s="238"/>
      <c r="E222" s="239"/>
      <c r="F222" s="239"/>
      <c r="G222" s="239"/>
      <c r="H222" s="239"/>
      <c r="I222" s="239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</row>
    <row r="223" spans="1:28" ht="24" customHeight="1" x14ac:dyDescent="0.55000000000000004">
      <c r="A223" s="238"/>
      <c r="E223" s="239"/>
      <c r="F223" s="239"/>
      <c r="G223" s="239"/>
      <c r="H223" s="239"/>
      <c r="I223" s="239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</row>
    <row r="224" spans="1:28" ht="24" customHeight="1" x14ac:dyDescent="0.55000000000000004">
      <c r="A224" s="238"/>
      <c r="E224" s="239"/>
      <c r="F224" s="239"/>
      <c r="G224" s="239"/>
      <c r="H224" s="239"/>
      <c r="I224" s="239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</row>
    <row r="225" spans="1:28" ht="24" customHeight="1" x14ac:dyDescent="0.55000000000000004">
      <c r="A225" s="238"/>
      <c r="E225" s="239"/>
      <c r="F225" s="239"/>
      <c r="G225" s="239"/>
      <c r="H225" s="239"/>
      <c r="I225" s="239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</row>
    <row r="226" spans="1:28" ht="24" customHeight="1" x14ac:dyDescent="0.55000000000000004">
      <c r="A226" s="238"/>
      <c r="E226" s="239"/>
      <c r="F226" s="239"/>
      <c r="G226" s="239"/>
      <c r="H226" s="239"/>
      <c r="I226" s="239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</row>
    <row r="227" spans="1:28" ht="24" customHeight="1" x14ac:dyDescent="0.55000000000000004">
      <c r="A227" s="238"/>
      <c r="E227" s="239"/>
      <c r="F227" s="239"/>
      <c r="G227" s="239"/>
      <c r="H227" s="239"/>
      <c r="I227" s="239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</row>
    <row r="228" spans="1:28" ht="24" customHeight="1" x14ac:dyDescent="0.55000000000000004">
      <c r="A228" s="238"/>
      <c r="E228" s="239"/>
      <c r="F228" s="239"/>
      <c r="G228" s="239"/>
      <c r="H228" s="239"/>
      <c r="I228" s="239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</row>
    <row r="229" spans="1:28" ht="24" customHeight="1" x14ac:dyDescent="0.55000000000000004">
      <c r="A229" s="238"/>
      <c r="E229" s="239"/>
      <c r="F229" s="239"/>
      <c r="G229" s="239"/>
      <c r="H229" s="239"/>
      <c r="I229" s="239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</row>
    <row r="230" spans="1:28" ht="24" customHeight="1" x14ac:dyDescent="0.55000000000000004">
      <c r="A230" s="238"/>
      <c r="E230" s="239"/>
      <c r="F230" s="239"/>
      <c r="G230" s="239"/>
      <c r="H230" s="239"/>
      <c r="I230" s="239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</row>
    <row r="231" spans="1:28" ht="24" customHeight="1" x14ac:dyDescent="0.55000000000000004">
      <c r="A231" s="238"/>
      <c r="E231" s="239"/>
      <c r="F231" s="239"/>
      <c r="G231" s="239"/>
      <c r="H231" s="239"/>
      <c r="I231" s="239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</row>
    <row r="232" spans="1:28" ht="24" customHeight="1" x14ac:dyDescent="0.55000000000000004">
      <c r="A232" s="238"/>
      <c r="E232" s="239"/>
      <c r="F232" s="239"/>
      <c r="G232" s="239"/>
      <c r="H232" s="239"/>
      <c r="I232" s="239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</row>
    <row r="233" spans="1:28" ht="24" customHeight="1" x14ac:dyDescent="0.55000000000000004">
      <c r="A233" s="238"/>
      <c r="E233" s="239"/>
      <c r="F233" s="239"/>
      <c r="G233" s="239"/>
      <c r="H233" s="239"/>
      <c r="I233" s="239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</row>
    <row r="234" spans="1:28" ht="24" customHeight="1" x14ac:dyDescent="0.55000000000000004">
      <c r="A234" s="238"/>
      <c r="E234" s="239"/>
      <c r="F234" s="239"/>
      <c r="G234" s="239"/>
      <c r="H234" s="239"/>
      <c r="I234" s="239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</row>
    <row r="235" spans="1:28" ht="24" customHeight="1" x14ac:dyDescent="0.55000000000000004">
      <c r="A235" s="238"/>
      <c r="E235" s="239"/>
      <c r="F235" s="239"/>
      <c r="G235" s="239"/>
      <c r="H235" s="239"/>
      <c r="I235" s="239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</row>
    <row r="236" spans="1:28" ht="24" customHeight="1" x14ac:dyDescent="0.55000000000000004">
      <c r="A236" s="238"/>
      <c r="E236" s="239"/>
      <c r="F236" s="239"/>
      <c r="G236" s="239"/>
      <c r="H236" s="239"/>
      <c r="I236" s="239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</row>
    <row r="237" spans="1:28" ht="24" customHeight="1" x14ac:dyDescent="0.55000000000000004">
      <c r="A237" s="238"/>
      <c r="E237" s="239"/>
      <c r="F237" s="239"/>
      <c r="G237" s="239"/>
      <c r="H237" s="239"/>
      <c r="I237" s="239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</row>
    <row r="238" spans="1:28" ht="24" customHeight="1" x14ac:dyDescent="0.55000000000000004">
      <c r="A238" s="238"/>
      <c r="E238" s="239"/>
      <c r="F238" s="239"/>
      <c r="G238" s="239"/>
      <c r="H238" s="239"/>
      <c r="I238" s="239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</row>
    <row r="239" spans="1:28" ht="24" customHeight="1" x14ac:dyDescent="0.55000000000000004">
      <c r="A239" s="238"/>
      <c r="E239" s="239"/>
      <c r="F239" s="239"/>
      <c r="G239" s="239"/>
      <c r="H239" s="239"/>
      <c r="I239" s="239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</row>
    <row r="240" spans="1:28" ht="24" customHeight="1" x14ac:dyDescent="0.55000000000000004">
      <c r="A240" s="238"/>
      <c r="E240" s="239"/>
      <c r="F240" s="239"/>
      <c r="G240" s="239"/>
      <c r="H240" s="239"/>
      <c r="I240" s="239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</row>
    <row r="241" spans="1:28" ht="24" customHeight="1" x14ac:dyDescent="0.55000000000000004">
      <c r="A241" s="238"/>
      <c r="E241" s="239"/>
      <c r="F241" s="239"/>
      <c r="G241" s="239"/>
      <c r="H241" s="239"/>
      <c r="I241" s="239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</row>
    <row r="242" spans="1:28" ht="24" customHeight="1" x14ac:dyDescent="0.55000000000000004">
      <c r="A242" s="238"/>
      <c r="E242" s="239"/>
      <c r="F242" s="239"/>
      <c r="G242" s="239"/>
      <c r="H242" s="239"/>
      <c r="I242" s="239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</row>
    <row r="243" spans="1:28" ht="24" customHeight="1" x14ac:dyDescent="0.55000000000000004">
      <c r="A243" s="238"/>
      <c r="E243" s="239"/>
      <c r="F243" s="239"/>
      <c r="G243" s="239"/>
      <c r="H243" s="239"/>
      <c r="I243" s="239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</row>
    <row r="244" spans="1:28" ht="24" customHeight="1" x14ac:dyDescent="0.55000000000000004">
      <c r="A244" s="238"/>
      <c r="E244" s="239"/>
      <c r="F244" s="239"/>
      <c r="G244" s="239"/>
      <c r="H244" s="239"/>
      <c r="I244" s="239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</row>
    <row r="245" spans="1:28" ht="24" customHeight="1" x14ac:dyDescent="0.55000000000000004">
      <c r="A245" s="238"/>
      <c r="E245" s="239"/>
      <c r="F245" s="239"/>
      <c r="G245" s="239"/>
      <c r="H245" s="239"/>
      <c r="I245" s="239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</row>
    <row r="246" spans="1:28" ht="24" customHeight="1" x14ac:dyDescent="0.55000000000000004">
      <c r="A246" s="238"/>
      <c r="E246" s="239"/>
      <c r="F246" s="239"/>
      <c r="G246" s="239"/>
      <c r="H246" s="239"/>
      <c r="I246" s="239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</row>
    <row r="247" spans="1:28" ht="24" customHeight="1" x14ac:dyDescent="0.55000000000000004">
      <c r="A247" s="238"/>
      <c r="E247" s="239"/>
      <c r="F247" s="239"/>
      <c r="G247" s="239"/>
      <c r="H247" s="239"/>
      <c r="I247" s="239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</row>
    <row r="248" spans="1:28" ht="24" customHeight="1" x14ac:dyDescent="0.55000000000000004">
      <c r="A248" s="238"/>
      <c r="E248" s="239"/>
      <c r="F248" s="239"/>
      <c r="G248" s="239"/>
      <c r="H248" s="239"/>
      <c r="I248" s="239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</row>
    <row r="249" spans="1:28" ht="24" customHeight="1" x14ac:dyDescent="0.55000000000000004">
      <c r="A249" s="238"/>
      <c r="E249" s="239"/>
      <c r="F249" s="239"/>
      <c r="G249" s="239"/>
      <c r="H249" s="239"/>
      <c r="I249" s="239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</row>
    <row r="250" spans="1:28" ht="24" customHeight="1" x14ac:dyDescent="0.55000000000000004">
      <c r="A250" s="238"/>
      <c r="E250" s="239"/>
      <c r="F250" s="239"/>
      <c r="G250" s="239"/>
      <c r="H250" s="239"/>
      <c r="I250" s="239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</row>
    <row r="251" spans="1:28" ht="24" customHeight="1" x14ac:dyDescent="0.55000000000000004">
      <c r="A251" s="238"/>
      <c r="E251" s="239"/>
      <c r="F251" s="239"/>
      <c r="G251" s="239"/>
      <c r="H251" s="239"/>
      <c r="I251" s="239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</row>
    <row r="252" spans="1:28" ht="24" customHeight="1" x14ac:dyDescent="0.55000000000000004">
      <c r="A252" s="238"/>
      <c r="E252" s="239"/>
      <c r="F252" s="239"/>
      <c r="G252" s="239"/>
      <c r="H252" s="239"/>
      <c r="I252" s="239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</row>
    <row r="253" spans="1:28" ht="24" customHeight="1" x14ac:dyDescent="0.55000000000000004">
      <c r="A253" s="238"/>
      <c r="E253" s="239"/>
      <c r="F253" s="239"/>
      <c r="G253" s="239"/>
      <c r="H253" s="239"/>
      <c r="I253" s="239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</row>
    <row r="254" spans="1:28" ht="24" customHeight="1" x14ac:dyDescent="0.55000000000000004">
      <c r="A254" s="238"/>
      <c r="E254" s="239"/>
      <c r="F254" s="239"/>
      <c r="G254" s="239"/>
      <c r="H254" s="239"/>
      <c r="I254" s="239"/>
      <c r="J254" s="100"/>
      <c r="K254" s="100"/>
      <c r="L254" s="100"/>
      <c r="M254" s="100"/>
      <c r="N254" s="100"/>
      <c r="O254" s="100"/>
      <c r="P254" s="100"/>
      <c r="Q254" s="100"/>
      <c r="R254" s="100"/>
      <c r="S254" s="100"/>
      <c r="T254" s="100"/>
      <c r="U254" s="100"/>
      <c r="V254" s="100"/>
      <c r="W254" s="100"/>
      <c r="X254" s="100"/>
      <c r="Y254" s="100"/>
      <c r="Z254" s="100"/>
      <c r="AA254" s="100"/>
      <c r="AB254" s="100"/>
    </row>
    <row r="255" spans="1:28" ht="24" customHeight="1" x14ac:dyDescent="0.55000000000000004">
      <c r="A255" s="238"/>
      <c r="E255" s="239"/>
      <c r="F255" s="239"/>
      <c r="G255" s="239"/>
      <c r="H255" s="239"/>
      <c r="I255" s="239"/>
      <c r="J255" s="100"/>
      <c r="K255" s="100"/>
      <c r="L255" s="100"/>
      <c r="M255" s="100"/>
      <c r="N255" s="100"/>
      <c r="O255" s="100"/>
      <c r="P255" s="100"/>
      <c r="Q255" s="100"/>
      <c r="R255" s="100"/>
      <c r="S255" s="100"/>
      <c r="T255" s="100"/>
      <c r="U255" s="100"/>
      <c r="V255" s="100"/>
      <c r="W255" s="100"/>
      <c r="X255" s="100"/>
      <c r="Y255" s="100"/>
      <c r="Z255" s="100"/>
      <c r="AA255" s="100"/>
      <c r="AB255" s="100"/>
    </row>
    <row r="256" spans="1:28" ht="24" customHeight="1" x14ac:dyDescent="0.55000000000000004">
      <c r="A256" s="238"/>
      <c r="E256" s="239"/>
      <c r="F256" s="239"/>
      <c r="G256" s="239"/>
      <c r="H256" s="239"/>
      <c r="I256" s="239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100"/>
      <c r="AA256" s="100"/>
      <c r="AB256" s="100"/>
    </row>
    <row r="257" spans="1:28" ht="24" customHeight="1" x14ac:dyDescent="0.55000000000000004">
      <c r="A257" s="238"/>
      <c r="E257" s="239"/>
      <c r="F257" s="239"/>
      <c r="G257" s="239"/>
      <c r="H257" s="239"/>
      <c r="I257" s="239"/>
      <c r="J257" s="100"/>
      <c r="K257" s="100"/>
      <c r="L257" s="100"/>
      <c r="M257" s="100"/>
      <c r="N257" s="100"/>
      <c r="O257" s="100"/>
      <c r="P257" s="100"/>
      <c r="Q257" s="100"/>
      <c r="R257" s="100"/>
      <c r="S257" s="100"/>
      <c r="T257" s="100"/>
      <c r="U257" s="100"/>
      <c r="V257" s="100"/>
      <c r="W257" s="100"/>
      <c r="X257" s="100"/>
      <c r="Y257" s="100"/>
      <c r="Z257" s="100"/>
      <c r="AA257" s="100"/>
      <c r="AB257" s="100"/>
    </row>
    <row r="258" spans="1:28" ht="24" customHeight="1" x14ac:dyDescent="0.55000000000000004">
      <c r="A258" s="238"/>
      <c r="E258" s="239"/>
      <c r="F258" s="239"/>
      <c r="G258" s="239"/>
      <c r="H258" s="239"/>
      <c r="I258" s="239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100"/>
      <c r="AA258" s="100"/>
      <c r="AB258" s="100"/>
    </row>
    <row r="259" spans="1:28" ht="24" customHeight="1" x14ac:dyDescent="0.55000000000000004">
      <c r="A259" s="238"/>
      <c r="E259" s="239"/>
      <c r="F259" s="239"/>
      <c r="G259" s="239"/>
      <c r="H259" s="239"/>
      <c r="I259" s="239"/>
      <c r="J259" s="100"/>
      <c r="K259" s="100"/>
      <c r="L259" s="100"/>
      <c r="M259" s="100"/>
      <c r="N259" s="100"/>
      <c r="O259" s="100"/>
      <c r="P259" s="100"/>
      <c r="Q259" s="100"/>
      <c r="R259" s="100"/>
      <c r="S259" s="100"/>
      <c r="T259" s="100"/>
      <c r="U259" s="100"/>
      <c r="V259" s="100"/>
      <c r="W259" s="100"/>
      <c r="X259" s="100"/>
      <c r="Y259" s="100"/>
      <c r="Z259" s="100"/>
      <c r="AA259" s="100"/>
      <c r="AB259" s="100"/>
    </row>
    <row r="260" spans="1:28" ht="24" customHeight="1" x14ac:dyDescent="0.55000000000000004">
      <c r="A260" s="238"/>
      <c r="E260" s="239"/>
      <c r="F260" s="239"/>
      <c r="G260" s="239"/>
      <c r="H260" s="239"/>
      <c r="I260" s="239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100"/>
      <c r="AA260" s="100"/>
      <c r="AB260" s="100"/>
    </row>
    <row r="261" spans="1:28" ht="24" customHeight="1" x14ac:dyDescent="0.55000000000000004">
      <c r="A261" s="238"/>
      <c r="E261" s="239"/>
      <c r="F261" s="239"/>
      <c r="G261" s="239"/>
      <c r="H261" s="239"/>
      <c r="I261" s="239"/>
      <c r="J261" s="100"/>
      <c r="K261" s="100"/>
      <c r="L261" s="100"/>
      <c r="M261" s="100"/>
      <c r="N261" s="100"/>
      <c r="O261" s="100"/>
      <c r="P261" s="100"/>
      <c r="Q261" s="100"/>
      <c r="R261" s="100"/>
      <c r="S261" s="100"/>
      <c r="T261" s="100"/>
      <c r="U261" s="100"/>
      <c r="V261" s="100"/>
      <c r="W261" s="100"/>
      <c r="X261" s="100"/>
      <c r="Y261" s="100"/>
      <c r="Z261" s="100"/>
      <c r="AA261" s="100"/>
      <c r="AB261" s="100"/>
    </row>
    <row r="262" spans="1:28" ht="24" customHeight="1" x14ac:dyDescent="0.55000000000000004">
      <c r="A262" s="238"/>
      <c r="E262" s="239"/>
      <c r="F262" s="239"/>
      <c r="G262" s="239"/>
      <c r="H262" s="239"/>
      <c r="I262" s="239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</row>
    <row r="263" spans="1:28" ht="24" customHeight="1" x14ac:dyDescent="0.55000000000000004">
      <c r="A263" s="238"/>
      <c r="E263" s="239"/>
      <c r="F263" s="239"/>
      <c r="G263" s="239"/>
      <c r="H263" s="239"/>
      <c r="I263" s="239"/>
      <c r="J263" s="100"/>
      <c r="K263" s="100"/>
      <c r="L263" s="100"/>
      <c r="M263" s="100"/>
      <c r="N263" s="100"/>
      <c r="O263" s="100"/>
      <c r="P263" s="100"/>
      <c r="Q263" s="100"/>
      <c r="R263" s="100"/>
      <c r="S263" s="100"/>
      <c r="T263" s="100"/>
      <c r="U263" s="100"/>
      <c r="V263" s="100"/>
      <c r="W263" s="100"/>
      <c r="X263" s="100"/>
      <c r="Y263" s="100"/>
      <c r="Z263" s="100"/>
      <c r="AA263" s="100"/>
      <c r="AB263" s="100"/>
    </row>
    <row r="264" spans="1:28" ht="24" customHeight="1" x14ac:dyDescent="0.55000000000000004">
      <c r="A264" s="238"/>
      <c r="E264" s="239"/>
      <c r="F264" s="239"/>
      <c r="G264" s="239"/>
      <c r="H264" s="239"/>
      <c r="I264" s="239"/>
      <c r="J264" s="100"/>
      <c r="K264" s="100"/>
      <c r="L264" s="100"/>
      <c r="M264" s="100"/>
      <c r="N264" s="100"/>
      <c r="O264" s="100"/>
      <c r="P264" s="100"/>
      <c r="Q264" s="100"/>
      <c r="R264" s="100"/>
      <c r="S264" s="100"/>
      <c r="T264" s="100"/>
      <c r="U264" s="100"/>
      <c r="V264" s="100"/>
      <c r="W264" s="100"/>
      <c r="X264" s="100"/>
      <c r="Y264" s="100"/>
      <c r="Z264" s="100"/>
      <c r="AA264" s="100"/>
      <c r="AB264" s="100"/>
    </row>
    <row r="265" spans="1:28" ht="24" customHeight="1" x14ac:dyDescent="0.55000000000000004">
      <c r="A265" s="238"/>
      <c r="E265" s="239"/>
      <c r="F265" s="239"/>
      <c r="G265" s="239"/>
      <c r="H265" s="239"/>
      <c r="I265" s="239"/>
      <c r="J265" s="100"/>
      <c r="K265" s="100"/>
      <c r="L265" s="100"/>
      <c r="M265" s="100"/>
      <c r="N265" s="100"/>
      <c r="O265" s="100"/>
      <c r="P265" s="100"/>
      <c r="Q265" s="100"/>
      <c r="R265" s="100"/>
      <c r="S265" s="100"/>
      <c r="T265" s="100"/>
      <c r="U265" s="100"/>
      <c r="V265" s="100"/>
      <c r="W265" s="100"/>
      <c r="X265" s="100"/>
      <c r="Y265" s="100"/>
      <c r="Z265" s="100"/>
      <c r="AA265" s="100"/>
      <c r="AB265" s="100"/>
    </row>
    <row r="266" spans="1:28" ht="24" customHeight="1" x14ac:dyDescent="0.55000000000000004">
      <c r="A266" s="238"/>
      <c r="E266" s="239"/>
      <c r="F266" s="239"/>
      <c r="G266" s="239"/>
      <c r="H266" s="239"/>
      <c r="I266" s="239"/>
      <c r="J266" s="100"/>
      <c r="K266" s="100"/>
      <c r="L266" s="100"/>
      <c r="M266" s="100"/>
      <c r="N266" s="100"/>
      <c r="O266" s="100"/>
      <c r="P266" s="100"/>
      <c r="Q266" s="100"/>
      <c r="R266" s="100"/>
      <c r="S266" s="100"/>
      <c r="T266" s="100"/>
      <c r="U266" s="100"/>
      <c r="V266" s="100"/>
      <c r="W266" s="100"/>
      <c r="X266" s="100"/>
      <c r="Y266" s="100"/>
      <c r="Z266" s="100"/>
      <c r="AA266" s="100"/>
      <c r="AB266" s="100"/>
    </row>
    <row r="267" spans="1:28" ht="24" customHeight="1" x14ac:dyDescent="0.55000000000000004">
      <c r="A267" s="238"/>
      <c r="E267" s="239"/>
      <c r="F267" s="239"/>
      <c r="G267" s="239"/>
      <c r="H267" s="239"/>
      <c r="I267" s="239"/>
      <c r="J267" s="100"/>
      <c r="K267" s="100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  <c r="AA267" s="100"/>
      <c r="AB267" s="100"/>
    </row>
    <row r="268" spans="1:28" ht="24" customHeight="1" x14ac:dyDescent="0.55000000000000004">
      <c r="A268" s="238"/>
      <c r="E268" s="239"/>
      <c r="F268" s="239"/>
      <c r="G268" s="239"/>
      <c r="H268" s="239"/>
      <c r="I268" s="239"/>
      <c r="J268" s="100"/>
      <c r="K268" s="100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  <c r="AA268" s="100"/>
      <c r="AB268" s="100"/>
    </row>
    <row r="269" spans="1:28" ht="24" customHeight="1" x14ac:dyDescent="0.55000000000000004">
      <c r="A269" s="238"/>
      <c r="E269" s="239"/>
      <c r="F269" s="239"/>
      <c r="G269" s="239"/>
      <c r="H269" s="239"/>
      <c r="I269" s="239"/>
      <c r="J269" s="100"/>
      <c r="K269" s="100"/>
      <c r="L269" s="100"/>
      <c r="M269" s="100"/>
      <c r="N269" s="100"/>
      <c r="O269" s="100"/>
      <c r="P269" s="100"/>
      <c r="Q269" s="100"/>
      <c r="R269" s="100"/>
      <c r="S269" s="100"/>
      <c r="T269" s="100"/>
      <c r="U269" s="100"/>
      <c r="V269" s="100"/>
      <c r="W269" s="100"/>
      <c r="X269" s="100"/>
      <c r="Y269" s="100"/>
      <c r="Z269" s="100"/>
      <c r="AA269" s="100"/>
      <c r="AB269" s="100"/>
    </row>
    <row r="270" spans="1:28" ht="24" customHeight="1" x14ac:dyDescent="0.55000000000000004">
      <c r="A270" s="238"/>
      <c r="E270" s="239"/>
      <c r="F270" s="239"/>
      <c r="G270" s="239"/>
      <c r="H270" s="239"/>
      <c r="I270" s="239"/>
      <c r="J270" s="100"/>
      <c r="K270" s="100"/>
      <c r="L270" s="100"/>
      <c r="M270" s="100"/>
      <c r="N270" s="100"/>
      <c r="O270" s="100"/>
      <c r="P270" s="100"/>
      <c r="Q270" s="100"/>
      <c r="R270" s="100"/>
      <c r="S270" s="100"/>
      <c r="T270" s="100"/>
      <c r="U270" s="100"/>
      <c r="V270" s="100"/>
      <c r="W270" s="100"/>
      <c r="X270" s="100"/>
      <c r="Y270" s="100"/>
      <c r="Z270" s="100"/>
      <c r="AA270" s="100"/>
      <c r="AB270" s="100"/>
    </row>
    <row r="271" spans="1:28" ht="24" customHeight="1" x14ac:dyDescent="0.55000000000000004">
      <c r="A271" s="238"/>
      <c r="E271" s="239"/>
      <c r="F271" s="239"/>
      <c r="G271" s="239"/>
      <c r="H271" s="239"/>
      <c r="I271" s="239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</row>
    <row r="272" spans="1:28" ht="24" customHeight="1" x14ac:dyDescent="0.55000000000000004">
      <c r="A272" s="238"/>
      <c r="E272" s="239"/>
      <c r="F272" s="239"/>
      <c r="G272" s="239"/>
      <c r="H272" s="239"/>
      <c r="I272" s="239"/>
      <c r="J272" s="100"/>
      <c r="K272" s="100"/>
      <c r="L272" s="100"/>
      <c r="M272" s="100"/>
      <c r="N272" s="100"/>
      <c r="O272" s="100"/>
      <c r="P272" s="100"/>
      <c r="Q272" s="100"/>
      <c r="R272" s="100"/>
      <c r="S272" s="100"/>
      <c r="T272" s="100"/>
      <c r="U272" s="100"/>
      <c r="V272" s="100"/>
      <c r="W272" s="100"/>
      <c r="X272" s="100"/>
      <c r="Y272" s="100"/>
      <c r="Z272" s="100"/>
      <c r="AA272" s="100"/>
      <c r="AB272" s="100"/>
    </row>
    <row r="273" spans="1:28" ht="24" customHeight="1" x14ac:dyDescent="0.55000000000000004">
      <c r="A273" s="238"/>
      <c r="E273" s="239"/>
      <c r="F273" s="239"/>
      <c r="G273" s="239"/>
      <c r="H273" s="239"/>
      <c r="I273" s="239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100"/>
      <c r="AA273" s="100"/>
      <c r="AB273" s="100"/>
    </row>
    <row r="274" spans="1:28" ht="24" customHeight="1" x14ac:dyDescent="0.55000000000000004">
      <c r="A274" s="238"/>
      <c r="E274" s="239"/>
      <c r="F274" s="239"/>
      <c r="G274" s="239"/>
      <c r="H274" s="239"/>
      <c r="I274" s="239"/>
      <c r="J274" s="100"/>
      <c r="K274" s="100"/>
      <c r="L274" s="100"/>
      <c r="M274" s="100"/>
      <c r="N274" s="100"/>
      <c r="O274" s="100"/>
      <c r="P274" s="100"/>
      <c r="Q274" s="100"/>
      <c r="R274" s="100"/>
      <c r="S274" s="100"/>
      <c r="T274" s="100"/>
      <c r="U274" s="100"/>
      <c r="V274" s="100"/>
      <c r="W274" s="100"/>
      <c r="X274" s="100"/>
      <c r="Y274" s="100"/>
      <c r="Z274" s="100"/>
      <c r="AA274" s="100"/>
      <c r="AB274" s="100"/>
    </row>
    <row r="275" spans="1:28" ht="24" customHeight="1" x14ac:dyDescent="0.55000000000000004">
      <c r="A275" s="238"/>
      <c r="E275" s="239"/>
      <c r="F275" s="239"/>
      <c r="G275" s="239"/>
      <c r="H275" s="239"/>
      <c r="I275" s="239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100"/>
      <c r="AA275" s="100"/>
      <c r="AB275" s="100"/>
    </row>
    <row r="276" spans="1:28" ht="24" customHeight="1" x14ac:dyDescent="0.55000000000000004">
      <c r="A276" s="238"/>
      <c r="E276" s="239"/>
      <c r="F276" s="239"/>
      <c r="G276" s="239"/>
      <c r="H276" s="239"/>
      <c r="I276" s="239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0"/>
      <c r="AB276" s="100"/>
    </row>
    <row r="277" spans="1:28" ht="24" customHeight="1" x14ac:dyDescent="0.55000000000000004">
      <c r="A277" s="238"/>
      <c r="E277" s="239"/>
      <c r="F277" s="239"/>
      <c r="G277" s="239"/>
      <c r="H277" s="239"/>
      <c r="I277" s="239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0"/>
      <c r="AB277" s="100"/>
    </row>
    <row r="278" spans="1:28" ht="24" customHeight="1" x14ac:dyDescent="0.55000000000000004">
      <c r="A278" s="238"/>
      <c r="E278" s="239"/>
      <c r="F278" s="239"/>
      <c r="G278" s="239"/>
      <c r="H278" s="239"/>
      <c r="I278" s="239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</row>
    <row r="279" spans="1:28" ht="24" customHeight="1" x14ac:dyDescent="0.55000000000000004">
      <c r="A279" s="238"/>
      <c r="E279" s="239"/>
      <c r="F279" s="239"/>
      <c r="G279" s="239"/>
      <c r="H279" s="239"/>
      <c r="I279" s="239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</row>
    <row r="280" spans="1:28" ht="24" customHeight="1" x14ac:dyDescent="0.55000000000000004">
      <c r="A280" s="238"/>
      <c r="E280" s="239"/>
      <c r="F280" s="239"/>
      <c r="G280" s="239"/>
      <c r="H280" s="239"/>
      <c r="I280" s="239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</row>
    <row r="281" spans="1:28" ht="24" customHeight="1" x14ac:dyDescent="0.55000000000000004">
      <c r="A281" s="238"/>
      <c r="E281" s="239"/>
      <c r="F281" s="239"/>
      <c r="G281" s="239"/>
      <c r="H281" s="239"/>
      <c r="I281" s="239"/>
      <c r="J281" s="100"/>
      <c r="K281" s="100"/>
      <c r="L281" s="100"/>
      <c r="M281" s="100"/>
      <c r="N281" s="100"/>
      <c r="O281" s="100"/>
      <c r="P281" s="100"/>
      <c r="Q281" s="100"/>
      <c r="R281" s="100"/>
      <c r="S281" s="100"/>
      <c r="T281" s="100"/>
      <c r="U281" s="100"/>
      <c r="V281" s="100"/>
      <c r="W281" s="100"/>
      <c r="X281" s="100"/>
      <c r="Y281" s="100"/>
      <c r="Z281" s="100"/>
      <c r="AA281" s="100"/>
      <c r="AB281" s="100"/>
    </row>
    <row r="282" spans="1:28" ht="24" customHeight="1" x14ac:dyDescent="0.55000000000000004">
      <c r="A282" s="238"/>
      <c r="E282" s="239"/>
      <c r="F282" s="239"/>
      <c r="G282" s="239"/>
      <c r="H282" s="239"/>
      <c r="I282" s="239"/>
      <c r="J282" s="100"/>
      <c r="K282" s="100"/>
      <c r="L282" s="100"/>
      <c r="M282" s="100"/>
      <c r="N282" s="100"/>
      <c r="O282" s="100"/>
      <c r="P282" s="100"/>
      <c r="Q282" s="100"/>
      <c r="R282" s="100"/>
      <c r="S282" s="100"/>
      <c r="T282" s="100"/>
      <c r="U282" s="100"/>
      <c r="V282" s="100"/>
      <c r="W282" s="100"/>
      <c r="X282" s="100"/>
      <c r="Y282" s="100"/>
      <c r="Z282" s="100"/>
      <c r="AA282" s="100"/>
      <c r="AB282" s="100"/>
    </row>
    <row r="283" spans="1:28" ht="24" customHeight="1" x14ac:dyDescent="0.55000000000000004">
      <c r="A283" s="238"/>
      <c r="E283" s="239"/>
      <c r="F283" s="239"/>
      <c r="G283" s="239"/>
      <c r="H283" s="239"/>
      <c r="I283" s="239"/>
      <c r="J283" s="100"/>
      <c r="K283" s="100"/>
      <c r="L283" s="100"/>
      <c r="M283" s="100"/>
      <c r="N283" s="100"/>
      <c r="O283" s="100"/>
      <c r="P283" s="100"/>
      <c r="Q283" s="100"/>
      <c r="R283" s="100"/>
      <c r="S283" s="100"/>
      <c r="T283" s="100"/>
      <c r="U283" s="100"/>
      <c r="V283" s="100"/>
      <c r="W283" s="100"/>
      <c r="X283" s="100"/>
      <c r="Y283" s="100"/>
      <c r="Z283" s="100"/>
      <c r="AA283" s="100"/>
      <c r="AB283" s="100"/>
    </row>
    <row r="284" spans="1:28" ht="24" customHeight="1" x14ac:dyDescent="0.55000000000000004">
      <c r="A284" s="238"/>
      <c r="E284" s="239"/>
      <c r="F284" s="239"/>
      <c r="G284" s="239"/>
      <c r="H284" s="239"/>
      <c r="I284" s="239"/>
      <c r="J284" s="100"/>
      <c r="K284" s="100"/>
      <c r="L284" s="100"/>
      <c r="M284" s="100"/>
      <c r="N284" s="100"/>
      <c r="O284" s="100"/>
      <c r="P284" s="100"/>
      <c r="Q284" s="100"/>
      <c r="R284" s="100"/>
      <c r="S284" s="100"/>
      <c r="T284" s="100"/>
      <c r="U284" s="100"/>
      <c r="V284" s="100"/>
      <c r="W284" s="100"/>
      <c r="X284" s="100"/>
      <c r="Y284" s="100"/>
      <c r="Z284" s="100"/>
      <c r="AA284" s="100"/>
      <c r="AB284" s="100"/>
    </row>
    <row r="285" spans="1:28" ht="24" customHeight="1" x14ac:dyDescent="0.55000000000000004">
      <c r="A285" s="238"/>
      <c r="E285" s="239"/>
      <c r="F285" s="239"/>
      <c r="G285" s="239"/>
      <c r="H285" s="239"/>
      <c r="I285" s="239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100"/>
      <c r="AA285" s="100"/>
      <c r="AB285" s="100"/>
    </row>
    <row r="286" spans="1:28" ht="24" customHeight="1" x14ac:dyDescent="0.55000000000000004">
      <c r="A286" s="238"/>
      <c r="E286" s="239"/>
      <c r="F286" s="239"/>
      <c r="G286" s="239"/>
      <c r="H286" s="239"/>
      <c r="I286" s="239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100"/>
      <c r="AA286" s="100"/>
      <c r="AB286" s="100"/>
    </row>
    <row r="287" spans="1:28" ht="24" customHeight="1" x14ac:dyDescent="0.55000000000000004">
      <c r="A287" s="238"/>
      <c r="E287" s="239"/>
      <c r="F287" s="239"/>
      <c r="G287" s="239"/>
      <c r="H287" s="239"/>
      <c r="I287" s="239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100"/>
      <c r="AA287" s="100"/>
      <c r="AB287" s="100"/>
    </row>
    <row r="288" spans="1:28" ht="24" customHeight="1" x14ac:dyDescent="0.55000000000000004">
      <c r="A288" s="238"/>
      <c r="E288" s="239"/>
      <c r="F288" s="239"/>
      <c r="G288" s="239"/>
      <c r="H288" s="239"/>
      <c r="I288" s="239"/>
      <c r="J288" s="100"/>
      <c r="K288" s="100"/>
      <c r="L288" s="100"/>
      <c r="M288" s="100"/>
      <c r="N288" s="100"/>
      <c r="O288" s="100"/>
      <c r="P288" s="100"/>
      <c r="Q288" s="100"/>
      <c r="R288" s="100"/>
      <c r="S288" s="100"/>
      <c r="T288" s="100"/>
      <c r="U288" s="100"/>
      <c r="V288" s="100"/>
      <c r="W288" s="100"/>
      <c r="X288" s="100"/>
      <c r="Y288" s="100"/>
      <c r="Z288" s="100"/>
      <c r="AA288" s="100"/>
      <c r="AB288" s="100"/>
    </row>
    <row r="289" spans="1:28" ht="24" customHeight="1" x14ac:dyDescent="0.55000000000000004">
      <c r="A289" s="238"/>
      <c r="E289" s="239"/>
      <c r="F289" s="239"/>
      <c r="G289" s="239"/>
      <c r="H289" s="239"/>
      <c r="I289" s="239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</row>
    <row r="290" spans="1:28" ht="24" customHeight="1" x14ac:dyDescent="0.55000000000000004">
      <c r="A290" s="238"/>
      <c r="E290" s="239"/>
      <c r="F290" s="239"/>
      <c r="G290" s="239"/>
      <c r="H290" s="239"/>
      <c r="I290" s="239"/>
      <c r="J290" s="100"/>
      <c r="K290" s="100"/>
      <c r="L290" s="100"/>
      <c r="M290" s="100"/>
      <c r="N290" s="100"/>
      <c r="O290" s="100"/>
      <c r="P290" s="100"/>
      <c r="Q290" s="100"/>
      <c r="R290" s="100"/>
      <c r="S290" s="100"/>
      <c r="T290" s="100"/>
      <c r="U290" s="100"/>
      <c r="V290" s="100"/>
      <c r="W290" s="100"/>
      <c r="X290" s="100"/>
      <c r="Y290" s="100"/>
      <c r="Z290" s="100"/>
      <c r="AA290" s="100"/>
      <c r="AB290" s="100"/>
    </row>
    <row r="291" spans="1:28" ht="24" customHeight="1" x14ac:dyDescent="0.55000000000000004">
      <c r="A291" s="238"/>
      <c r="E291" s="239"/>
      <c r="F291" s="239"/>
      <c r="G291" s="239"/>
      <c r="H291" s="239"/>
      <c r="I291" s="239"/>
      <c r="J291" s="100"/>
      <c r="K291" s="100"/>
      <c r="L291" s="100"/>
      <c r="M291" s="100"/>
      <c r="N291" s="100"/>
      <c r="O291" s="100"/>
      <c r="P291" s="100"/>
      <c r="Q291" s="100"/>
      <c r="R291" s="100"/>
      <c r="S291" s="100"/>
      <c r="T291" s="100"/>
      <c r="U291" s="100"/>
      <c r="V291" s="100"/>
      <c r="W291" s="100"/>
      <c r="X291" s="100"/>
      <c r="Y291" s="100"/>
      <c r="Z291" s="100"/>
      <c r="AA291" s="100"/>
      <c r="AB291" s="100"/>
    </row>
    <row r="292" spans="1:28" ht="24" customHeight="1" x14ac:dyDescent="0.55000000000000004">
      <c r="A292" s="238"/>
      <c r="E292" s="239"/>
      <c r="F292" s="239"/>
      <c r="G292" s="239"/>
      <c r="H292" s="239"/>
      <c r="I292" s="239"/>
      <c r="J292" s="100"/>
      <c r="K292" s="100"/>
      <c r="L292" s="100"/>
      <c r="M292" s="100"/>
      <c r="N292" s="100"/>
      <c r="O292" s="100"/>
      <c r="P292" s="100"/>
      <c r="Q292" s="100"/>
      <c r="R292" s="100"/>
      <c r="S292" s="100"/>
      <c r="T292" s="100"/>
      <c r="U292" s="100"/>
      <c r="V292" s="100"/>
      <c r="W292" s="100"/>
      <c r="X292" s="100"/>
      <c r="Y292" s="100"/>
      <c r="Z292" s="100"/>
      <c r="AA292" s="100"/>
      <c r="AB292" s="100"/>
    </row>
    <row r="293" spans="1:28" ht="24" customHeight="1" x14ac:dyDescent="0.55000000000000004">
      <c r="A293" s="238"/>
      <c r="E293" s="239"/>
      <c r="F293" s="239"/>
      <c r="G293" s="239"/>
      <c r="H293" s="239"/>
      <c r="I293" s="239"/>
      <c r="J293" s="100"/>
      <c r="K293" s="100"/>
      <c r="L293" s="100"/>
      <c r="M293" s="100"/>
      <c r="N293" s="100"/>
      <c r="O293" s="100"/>
      <c r="P293" s="100"/>
      <c r="Q293" s="100"/>
      <c r="R293" s="100"/>
      <c r="S293" s="100"/>
      <c r="T293" s="100"/>
      <c r="U293" s="100"/>
      <c r="V293" s="100"/>
      <c r="W293" s="100"/>
      <c r="X293" s="100"/>
      <c r="Y293" s="100"/>
      <c r="Z293" s="100"/>
      <c r="AA293" s="100"/>
      <c r="AB293" s="100"/>
    </row>
    <row r="294" spans="1:28" ht="24" customHeight="1" x14ac:dyDescent="0.55000000000000004">
      <c r="A294" s="238"/>
      <c r="E294" s="239"/>
      <c r="F294" s="239"/>
      <c r="G294" s="239"/>
      <c r="H294" s="239"/>
      <c r="I294" s="239"/>
      <c r="J294" s="100"/>
      <c r="K294" s="100"/>
      <c r="L294" s="100"/>
      <c r="M294" s="100"/>
      <c r="N294" s="100"/>
      <c r="O294" s="100"/>
      <c r="P294" s="100"/>
      <c r="Q294" s="100"/>
      <c r="R294" s="100"/>
      <c r="S294" s="100"/>
      <c r="T294" s="100"/>
      <c r="U294" s="100"/>
      <c r="V294" s="100"/>
      <c r="W294" s="100"/>
      <c r="X294" s="100"/>
      <c r="Y294" s="100"/>
      <c r="Z294" s="100"/>
      <c r="AA294" s="100"/>
      <c r="AB294" s="100"/>
    </row>
    <row r="295" spans="1:28" ht="24" customHeight="1" x14ac:dyDescent="0.55000000000000004">
      <c r="A295" s="238"/>
      <c r="E295" s="239"/>
      <c r="F295" s="239"/>
      <c r="G295" s="239"/>
      <c r="H295" s="239"/>
      <c r="I295" s="239"/>
      <c r="J295" s="100"/>
      <c r="K295" s="100"/>
      <c r="L295" s="100"/>
      <c r="M295" s="100"/>
      <c r="N295" s="100"/>
      <c r="O295" s="100"/>
      <c r="P295" s="100"/>
      <c r="Q295" s="100"/>
      <c r="R295" s="100"/>
      <c r="S295" s="100"/>
      <c r="T295" s="100"/>
      <c r="U295" s="100"/>
      <c r="V295" s="100"/>
      <c r="W295" s="100"/>
      <c r="X295" s="100"/>
      <c r="Y295" s="100"/>
      <c r="Z295" s="100"/>
      <c r="AA295" s="100"/>
      <c r="AB295" s="100"/>
    </row>
    <row r="296" spans="1:28" ht="24" customHeight="1" x14ac:dyDescent="0.55000000000000004">
      <c r="A296" s="238"/>
      <c r="E296" s="239"/>
      <c r="F296" s="239"/>
      <c r="G296" s="239"/>
      <c r="H296" s="239"/>
      <c r="I296" s="239"/>
      <c r="J296" s="100"/>
      <c r="K296" s="100"/>
      <c r="L296" s="100"/>
      <c r="M296" s="100"/>
      <c r="N296" s="100"/>
      <c r="O296" s="100"/>
      <c r="P296" s="100"/>
      <c r="Q296" s="100"/>
      <c r="R296" s="100"/>
      <c r="S296" s="100"/>
      <c r="T296" s="100"/>
      <c r="U296" s="100"/>
      <c r="V296" s="100"/>
      <c r="W296" s="100"/>
      <c r="X296" s="100"/>
      <c r="Y296" s="100"/>
      <c r="Z296" s="100"/>
      <c r="AA296" s="100"/>
      <c r="AB296" s="100"/>
    </row>
    <row r="297" spans="1:28" ht="24" customHeight="1" x14ac:dyDescent="0.55000000000000004">
      <c r="A297" s="238"/>
      <c r="E297" s="239"/>
      <c r="F297" s="239"/>
      <c r="G297" s="239"/>
      <c r="H297" s="239"/>
      <c r="I297" s="239"/>
      <c r="J297" s="100"/>
      <c r="K297" s="100"/>
      <c r="L297" s="100"/>
      <c r="M297" s="100"/>
      <c r="N297" s="100"/>
      <c r="O297" s="100"/>
      <c r="P297" s="100"/>
      <c r="Q297" s="100"/>
      <c r="R297" s="100"/>
      <c r="S297" s="100"/>
      <c r="T297" s="100"/>
      <c r="U297" s="100"/>
      <c r="V297" s="100"/>
      <c r="W297" s="100"/>
      <c r="X297" s="100"/>
      <c r="Y297" s="100"/>
      <c r="Z297" s="100"/>
      <c r="AA297" s="100"/>
      <c r="AB297" s="100"/>
    </row>
    <row r="298" spans="1:28" ht="24" customHeight="1" x14ac:dyDescent="0.55000000000000004">
      <c r="A298" s="238"/>
      <c r="E298" s="239"/>
      <c r="F298" s="239"/>
      <c r="G298" s="239"/>
      <c r="H298" s="239"/>
      <c r="I298" s="239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</row>
    <row r="299" spans="1:28" ht="24" customHeight="1" x14ac:dyDescent="0.55000000000000004">
      <c r="A299" s="238"/>
      <c r="E299" s="239"/>
      <c r="F299" s="239"/>
      <c r="G299" s="239"/>
      <c r="H299" s="239"/>
      <c r="I299" s="239"/>
      <c r="J299" s="100"/>
      <c r="K299" s="100"/>
      <c r="L299" s="100"/>
      <c r="M299" s="100"/>
      <c r="N299" s="100"/>
      <c r="O299" s="100"/>
      <c r="P299" s="100"/>
      <c r="Q299" s="100"/>
      <c r="R299" s="100"/>
      <c r="S299" s="100"/>
      <c r="T299" s="100"/>
      <c r="U299" s="100"/>
      <c r="V299" s="100"/>
      <c r="W299" s="100"/>
      <c r="X299" s="100"/>
      <c r="Y299" s="100"/>
      <c r="Z299" s="100"/>
      <c r="AA299" s="100"/>
      <c r="AB299" s="100"/>
    </row>
    <row r="300" spans="1:28" ht="24" customHeight="1" x14ac:dyDescent="0.55000000000000004">
      <c r="A300" s="238"/>
      <c r="E300" s="239"/>
      <c r="F300" s="239"/>
      <c r="G300" s="239"/>
      <c r="H300" s="239"/>
      <c r="I300" s="239"/>
      <c r="J300" s="100"/>
      <c r="K300" s="100"/>
      <c r="L300" s="100"/>
      <c r="M300" s="100"/>
      <c r="N300" s="100"/>
      <c r="O300" s="100"/>
      <c r="P300" s="100"/>
      <c r="Q300" s="100"/>
      <c r="R300" s="100"/>
      <c r="S300" s="100"/>
      <c r="T300" s="100"/>
      <c r="U300" s="100"/>
      <c r="V300" s="100"/>
      <c r="W300" s="100"/>
      <c r="X300" s="100"/>
      <c r="Y300" s="100"/>
      <c r="Z300" s="100"/>
      <c r="AA300" s="100"/>
      <c r="AB300" s="100"/>
    </row>
    <row r="301" spans="1:28" ht="24" customHeight="1" x14ac:dyDescent="0.55000000000000004">
      <c r="A301" s="238"/>
      <c r="E301" s="239"/>
      <c r="F301" s="239"/>
      <c r="G301" s="239"/>
      <c r="H301" s="239"/>
      <c r="I301" s="239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100"/>
      <c r="AA301" s="100"/>
      <c r="AB301" s="100"/>
    </row>
    <row r="302" spans="1:28" ht="24" customHeight="1" x14ac:dyDescent="0.55000000000000004">
      <c r="A302" s="238"/>
      <c r="E302" s="239"/>
      <c r="F302" s="239"/>
      <c r="G302" s="239"/>
      <c r="H302" s="239"/>
      <c r="I302" s="239"/>
      <c r="J302" s="100"/>
      <c r="K302" s="100"/>
      <c r="L302" s="100"/>
      <c r="M302" s="100"/>
      <c r="N302" s="100"/>
      <c r="O302" s="100"/>
      <c r="P302" s="100"/>
      <c r="Q302" s="100"/>
      <c r="R302" s="100"/>
      <c r="S302" s="100"/>
      <c r="T302" s="100"/>
      <c r="U302" s="100"/>
      <c r="V302" s="100"/>
      <c r="W302" s="100"/>
      <c r="X302" s="100"/>
      <c r="Y302" s="100"/>
      <c r="Z302" s="100"/>
      <c r="AA302" s="100"/>
      <c r="AB302" s="100"/>
    </row>
    <row r="303" spans="1:28" ht="24" customHeight="1" x14ac:dyDescent="0.55000000000000004">
      <c r="A303" s="238"/>
      <c r="E303" s="239"/>
      <c r="F303" s="239"/>
      <c r="G303" s="239"/>
      <c r="H303" s="239"/>
      <c r="I303" s="239"/>
      <c r="J303" s="100"/>
      <c r="K303" s="100"/>
      <c r="L303" s="100"/>
      <c r="M303" s="100"/>
      <c r="N303" s="100"/>
      <c r="O303" s="100"/>
      <c r="P303" s="100"/>
      <c r="Q303" s="100"/>
      <c r="R303" s="100"/>
      <c r="S303" s="100"/>
      <c r="T303" s="100"/>
      <c r="U303" s="100"/>
      <c r="V303" s="100"/>
      <c r="W303" s="100"/>
      <c r="X303" s="100"/>
      <c r="Y303" s="100"/>
      <c r="Z303" s="100"/>
      <c r="AA303" s="100"/>
      <c r="AB303" s="100"/>
    </row>
    <row r="304" spans="1:28" ht="24" customHeight="1" x14ac:dyDescent="0.55000000000000004">
      <c r="A304" s="238"/>
      <c r="E304" s="239"/>
      <c r="F304" s="239"/>
      <c r="G304" s="239"/>
      <c r="H304" s="239"/>
      <c r="I304" s="239"/>
      <c r="J304" s="100"/>
      <c r="K304" s="100"/>
      <c r="L304" s="100"/>
      <c r="M304" s="100"/>
      <c r="N304" s="100"/>
      <c r="O304" s="100"/>
      <c r="P304" s="100"/>
      <c r="Q304" s="100"/>
      <c r="R304" s="100"/>
      <c r="S304" s="100"/>
      <c r="T304" s="100"/>
      <c r="U304" s="100"/>
      <c r="V304" s="100"/>
      <c r="W304" s="100"/>
      <c r="X304" s="100"/>
      <c r="Y304" s="100"/>
      <c r="Z304" s="100"/>
      <c r="AA304" s="100"/>
      <c r="AB304" s="100"/>
    </row>
    <row r="305" spans="1:28" ht="24" customHeight="1" x14ac:dyDescent="0.55000000000000004">
      <c r="A305" s="238"/>
      <c r="E305" s="239"/>
      <c r="F305" s="239"/>
      <c r="G305" s="239"/>
      <c r="H305" s="239"/>
      <c r="I305" s="239"/>
      <c r="J305" s="100"/>
      <c r="K305" s="100"/>
      <c r="L305" s="100"/>
      <c r="M305" s="100"/>
      <c r="N305" s="100"/>
      <c r="O305" s="100"/>
      <c r="P305" s="100"/>
      <c r="Q305" s="100"/>
      <c r="R305" s="100"/>
      <c r="S305" s="100"/>
      <c r="T305" s="100"/>
      <c r="U305" s="100"/>
      <c r="V305" s="100"/>
      <c r="W305" s="100"/>
      <c r="X305" s="100"/>
      <c r="Y305" s="100"/>
      <c r="Z305" s="100"/>
      <c r="AA305" s="100"/>
      <c r="AB305" s="100"/>
    </row>
    <row r="306" spans="1:28" ht="24" customHeight="1" x14ac:dyDescent="0.55000000000000004">
      <c r="A306" s="238"/>
      <c r="E306" s="239"/>
      <c r="F306" s="239"/>
      <c r="G306" s="239"/>
      <c r="H306" s="239"/>
      <c r="I306" s="239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100"/>
      <c r="AA306" s="100"/>
      <c r="AB306" s="100"/>
    </row>
    <row r="307" spans="1:28" ht="24" customHeight="1" x14ac:dyDescent="0.55000000000000004">
      <c r="A307" s="238"/>
      <c r="E307" s="239"/>
      <c r="F307" s="239"/>
      <c r="G307" s="239"/>
      <c r="H307" s="239"/>
      <c r="I307" s="239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</row>
    <row r="308" spans="1:28" ht="24" customHeight="1" x14ac:dyDescent="0.55000000000000004">
      <c r="A308" s="238"/>
      <c r="E308" s="239"/>
      <c r="F308" s="239"/>
      <c r="G308" s="239"/>
      <c r="H308" s="239"/>
      <c r="I308" s="239"/>
      <c r="J308" s="100"/>
      <c r="K308" s="100"/>
      <c r="L308" s="100"/>
      <c r="M308" s="100"/>
      <c r="N308" s="100"/>
      <c r="O308" s="100"/>
      <c r="P308" s="100"/>
      <c r="Q308" s="100"/>
      <c r="R308" s="100"/>
      <c r="S308" s="100"/>
      <c r="T308" s="100"/>
      <c r="U308" s="100"/>
      <c r="V308" s="100"/>
      <c r="W308" s="100"/>
      <c r="X308" s="100"/>
      <c r="Y308" s="100"/>
      <c r="Z308" s="100"/>
      <c r="AA308" s="100"/>
      <c r="AB308" s="100"/>
    </row>
    <row r="309" spans="1:28" ht="24" customHeight="1" x14ac:dyDescent="0.55000000000000004">
      <c r="A309" s="238"/>
      <c r="E309" s="239"/>
      <c r="F309" s="239"/>
      <c r="G309" s="239"/>
      <c r="H309" s="239"/>
      <c r="I309" s="239"/>
      <c r="J309" s="100"/>
      <c r="K309" s="100"/>
      <c r="L309" s="100"/>
      <c r="M309" s="100"/>
      <c r="N309" s="100"/>
      <c r="O309" s="100"/>
      <c r="P309" s="100"/>
      <c r="Q309" s="100"/>
      <c r="R309" s="100"/>
      <c r="S309" s="100"/>
      <c r="T309" s="100"/>
      <c r="U309" s="100"/>
      <c r="V309" s="100"/>
      <c r="W309" s="100"/>
      <c r="X309" s="100"/>
      <c r="Y309" s="100"/>
      <c r="Z309" s="100"/>
      <c r="AA309" s="100"/>
      <c r="AB309" s="100"/>
    </row>
    <row r="310" spans="1:28" ht="24" customHeight="1" x14ac:dyDescent="0.55000000000000004">
      <c r="A310" s="238"/>
      <c r="E310" s="239"/>
      <c r="F310" s="239"/>
      <c r="G310" s="239"/>
      <c r="H310" s="239"/>
      <c r="I310" s="239"/>
      <c r="J310" s="100"/>
      <c r="K310" s="100"/>
      <c r="L310" s="100"/>
      <c r="M310" s="100"/>
      <c r="N310" s="100"/>
      <c r="O310" s="100"/>
      <c r="P310" s="100"/>
      <c r="Q310" s="100"/>
      <c r="R310" s="100"/>
      <c r="S310" s="100"/>
      <c r="T310" s="100"/>
      <c r="U310" s="100"/>
      <c r="V310" s="100"/>
      <c r="W310" s="100"/>
      <c r="X310" s="100"/>
      <c r="Y310" s="100"/>
      <c r="Z310" s="100"/>
      <c r="AA310" s="100"/>
      <c r="AB310" s="100"/>
    </row>
    <row r="311" spans="1:28" ht="24" customHeight="1" x14ac:dyDescent="0.55000000000000004">
      <c r="A311" s="238"/>
      <c r="E311" s="239"/>
      <c r="F311" s="239"/>
      <c r="G311" s="239"/>
      <c r="H311" s="239"/>
      <c r="I311" s="239"/>
      <c r="J311" s="100"/>
      <c r="K311" s="100"/>
      <c r="L311" s="100"/>
      <c r="M311" s="100"/>
      <c r="N311" s="100"/>
      <c r="O311" s="100"/>
      <c r="P311" s="100"/>
      <c r="Q311" s="100"/>
      <c r="R311" s="100"/>
      <c r="S311" s="100"/>
      <c r="T311" s="100"/>
      <c r="U311" s="100"/>
      <c r="V311" s="100"/>
      <c r="W311" s="100"/>
      <c r="X311" s="100"/>
      <c r="Y311" s="100"/>
      <c r="Z311" s="100"/>
      <c r="AA311" s="100"/>
      <c r="AB311" s="100"/>
    </row>
    <row r="312" spans="1:28" ht="24" customHeight="1" x14ac:dyDescent="0.55000000000000004">
      <c r="A312" s="238"/>
      <c r="E312" s="239"/>
      <c r="F312" s="239"/>
      <c r="G312" s="239"/>
      <c r="H312" s="239"/>
      <c r="I312" s="239"/>
      <c r="J312" s="100"/>
      <c r="K312" s="100"/>
      <c r="L312" s="100"/>
      <c r="M312" s="100"/>
      <c r="N312" s="100"/>
      <c r="O312" s="100"/>
      <c r="P312" s="100"/>
      <c r="Q312" s="100"/>
      <c r="R312" s="100"/>
      <c r="S312" s="100"/>
      <c r="T312" s="100"/>
      <c r="U312" s="100"/>
      <c r="V312" s="100"/>
      <c r="W312" s="100"/>
      <c r="X312" s="100"/>
      <c r="Y312" s="100"/>
      <c r="Z312" s="100"/>
      <c r="AA312" s="100"/>
      <c r="AB312" s="100"/>
    </row>
    <row r="313" spans="1:28" ht="24" customHeight="1" x14ac:dyDescent="0.55000000000000004">
      <c r="A313" s="238"/>
      <c r="E313" s="239"/>
      <c r="F313" s="239"/>
      <c r="G313" s="239"/>
      <c r="H313" s="239"/>
      <c r="I313" s="239"/>
      <c r="J313" s="100"/>
      <c r="K313" s="100"/>
      <c r="L313" s="100"/>
      <c r="M313" s="100"/>
      <c r="N313" s="100"/>
      <c r="O313" s="100"/>
      <c r="P313" s="100"/>
      <c r="Q313" s="100"/>
      <c r="R313" s="100"/>
      <c r="S313" s="100"/>
      <c r="T313" s="100"/>
      <c r="U313" s="100"/>
      <c r="V313" s="100"/>
      <c r="W313" s="100"/>
      <c r="X313" s="100"/>
      <c r="Y313" s="100"/>
      <c r="Z313" s="100"/>
      <c r="AA313" s="100"/>
      <c r="AB313" s="100"/>
    </row>
    <row r="314" spans="1:28" ht="24" customHeight="1" x14ac:dyDescent="0.55000000000000004">
      <c r="A314" s="238"/>
      <c r="E314" s="239"/>
      <c r="F314" s="239"/>
      <c r="G314" s="239"/>
      <c r="H314" s="239"/>
      <c r="I314" s="239"/>
      <c r="J314" s="100"/>
      <c r="K314" s="100"/>
      <c r="L314" s="100"/>
      <c r="M314" s="100"/>
      <c r="N314" s="100"/>
      <c r="O314" s="100"/>
      <c r="P314" s="100"/>
      <c r="Q314" s="100"/>
      <c r="R314" s="100"/>
      <c r="S314" s="100"/>
      <c r="T314" s="100"/>
      <c r="U314" s="100"/>
      <c r="V314" s="100"/>
      <c r="W314" s="100"/>
      <c r="X314" s="100"/>
      <c r="Y314" s="100"/>
      <c r="Z314" s="100"/>
      <c r="AA314" s="100"/>
      <c r="AB314" s="100"/>
    </row>
    <row r="315" spans="1:28" ht="24" customHeight="1" x14ac:dyDescent="0.55000000000000004">
      <c r="A315" s="238"/>
      <c r="E315" s="239"/>
      <c r="F315" s="239"/>
      <c r="G315" s="239"/>
      <c r="H315" s="239"/>
      <c r="I315" s="239"/>
      <c r="J315" s="100"/>
      <c r="K315" s="100"/>
      <c r="L315" s="100"/>
      <c r="M315" s="100"/>
      <c r="N315" s="100"/>
      <c r="O315" s="100"/>
      <c r="P315" s="100"/>
      <c r="Q315" s="100"/>
      <c r="R315" s="100"/>
      <c r="S315" s="100"/>
      <c r="T315" s="100"/>
      <c r="U315" s="100"/>
      <c r="V315" s="100"/>
      <c r="W315" s="100"/>
      <c r="X315" s="100"/>
      <c r="Y315" s="100"/>
      <c r="Z315" s="100"/>
      <c r="AA315" s="100"/>
      <c r="AB315" s="100"/>
    </row>
    <row r="316" spans="1:28" ht="24" customHeight="1" x14ac:dyDescent="0.55000000000000004">
      <c r="A316" s="238"/>
      <c r="E316" s="239"/>
      <c r="F316" s="239"/>
      <c r="G316" s="239"/>
      <c r="H316" s="239"/>
      <c r="I316" s="239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</row>
    <row r="317" spans="1:28" ht="24" customHeight="1" x14ac:dyDescent="0.55000000000000004">
      <c r="A317" s="238"/>
      <c r="E317" s="239"/>
      <c r="F317" s="239"/>
      <c r="G317" s="239"/>
      <c r="H317" s="239"/>
      <c r="I317" s="239"/>
      <c r="J317" s="100"/>
      <c r="K317" s="100"/>
      <c r="L317" s="100"/>
      <c r="M317" s="100"/>
      <c r="N317" s="100"/>
      <c r="O317" s="100"/>
      <c r="P317" s="100"/>
      <c r="Q317" s="100"/>
      <c r="R317" s="100"/>
      <c r="S317" s="100"/>
      <c r="T317" s="100"/>
      <c r="U317" s="100"/>
      <c r="V317" s="100"/>
      <c r="W317" s="100"/>
      <c r="X317" s="100"/>
      <c r="Y317" s="100"/>
      <c r="Z317" s="100"/>
      <c r="AA317" s="100"/>
      <c r="AB317" s="100"/>
    </row>
    <row r="318" spans="1:28" ht="24" customHeight="1" x14ac:dyDescent="0.55000000000000004">
      <c r="A318" s="238"/>
      <c r="E318" s="239"/>
      <c r="F318" s="239"/>
      <c r="G318" s="239"/>
      <c r="H318" s="239"/>
      <c r="I318" s="239"/>
      <c r="J318" s="100"/>
      <c r="K318" s="100"/>
      <c r="L318" s="100"/>
      <c r="M318" s="100"/>
      <c r="N318" s="100"/>
      <c r="O318" s="100"/>
      <c r="P318" s="100"/>
      <c r="Q318" s="100"/>
      <c r="R318" s="100"/>
      <c r="S318" s="100"/>
      <c r="T318" s="100"/>
      <c r="U318" s="100"/>
      <c r="V318" s="100"/>
      <c r="W318" s="100"/>
      <c r="X318" s="100"/>
      <c r="Y318" s="100"/>
      <c r="Z318" s="100"/>
      <c r="AA318" s="100"/>
      <c r="AB318" s="100"/>
    </row>
    <row r="319" spans="1:28" ht="24" customHeight="1" x14ac:dyDescent="0.55000000000000004">
      <c r="A319" s="238"/>
      <c r="E319" s="239"/>
      <c r="F319" s="239"/>
      <c r="G319" s="239"/>
      <c r="H319" s="239"/>
      <c r="I319" s="239"/>
      <c r="J319" s="100"/>
      <c r="K319" s="100"/>
      <c r="L319" s="100"/>
      <c r="M319" s="100"/>
      <c r="N319" s="100"/>
      <c r="O319" s="100"/>
      <c r="P319" s="100"/>
      <c r="Q319" s="100"/>
      <c r="R319" s="100"/>
      <c r="S319" s="100"/>
      <c r="T319" s="100"/>
      <c r="U319" s="100"/>
      <c r="V319" s="100"/>
      <c r="W319" s="100"/>
      <c r="X319" s="100"/>
      <c r="Y319" s="100"/>
      <c r="Z319" s="100"/>
      <c r="AA319" s="100"/>
      <c r="AB319" s="100"/>
    </row>
    <row r="320" spans="1:28" ht="24" customHeight="1" x14ac:dyDescent="0.55000000000000004">
      <c r="A320" s="238"/>
      <c r="E320" s="239"/>
      <c r="F320" s="239"/>
      <c r="G320" s="239"/>
      <c r="H320" s="239"/>
      <c r="I320" s="239"/>
      <c r="J320" s="100"/>
      <c r="K320" s="100"/>
      <c r="L320" s="100"/>
      <c r="M320" s="100"/>
      <c r="N320" s="100"/>
      <c r="O320" s="100"/>
      <c r="P320" s="100"/>
      <c r="Q320" s="100"/>
      <c r="R320" s="100"/>
      <c r="S320" s="100"/>
      <c r="T320" s="100"/>
      <c r="U320" s="100"/>
      <c r="V320" s="100"/>
      <c r="W320" s="100"/>
      <c r="X320" s="100"/>
      <c r="Y320" s="100"/>
      <c r="Z320" s="100"/>
      <c r="AA320" s="100"/>
      <c r="AB320" s="100"/>
    </row>
    <row r="321" spans="1:28" ht="24" customHeight="1" x14ac:dyDescent="0.55000000000000004">
      <c r="A321" s="238"/>
      <c r="E321" s="239"/>
      <c r="F321" s="239"/>
      <c r="G321" s="239"/>
      <c r="H321" s="239"/>
      <c r="I321" s="239"/>
      <c r="J321" s="100"/>
      <c r="K321" s="100"/>
      <c r="L321" s="100"/>
      <c r="M321" s="100"/>
      <c r="N321" s="100"/>
      <c r="O321" s="100"/>
      <c r="P321" s="100"/>
      <c r="Q321" s="100"/>
      <c r="R321" s="100"/>
      <c r="S321" s="100"/>
      <c r="T321" s="100"/>
      <c r="U321" s="100"/>
      <c r="V321" s="100"/>
      <c r="W321" s="100"/>
      <c r="X321" s="100"/>
      <c r="Y321" s="100"/>
      <c r="Z321" s="100"/>
      <c r="AA321" s="100"/>
      <c r="AB321" s="100"/>
    </row>
    <row r="322" spans="1:28" ht="24" customHeight="1" x14ac:dyDescent="0.55000000000000004">
      <c r="A322" s="238"/>
      <c r="E322" s="239"/>
      <c r="F322" s="239"/>
      <c r="G322" s="239"/>
      <c r="H322" s="239"/>
      <c r="I322" s="239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0"/>
      <c r="AB322" s="100"/>
    </row>
    <row r="323" spans="1:28" ht="24" customHeight="1" x14ac:dyDescent="0.55000000000000004">
      <c r="A323" s="238"/>
      <c r="E323" s="239"/>
      <c r="F323" s="239"/>
      <c r="G323" s="239"/>
      <c r="H323" s="239"/>
      <c r="I323" s="239"/>
      <c r="J323" s="100"/>
      <c r="K323" s="100"/>
      <c r="L323" s="100"/>
      <c r="M323" s="100"/>
      <c r="N323" s="100"/>
      <c r="O323" s="100"/>
      <c r="P323" s="100"/>
      <c r="Q323" s="100"/>
      <c r="R323" s="100"/>
      <c r="S323" s="100"/>
      <c r="T323" s="100"/>
      <c r="U323" s="100"/>
      <c r="V323" s="100"/>
      <c r="W323" s="100"/>
      <c r="X323" s="100"/>
      <c r="Y323" s="100"/>
      <c r="Z323" s="100"/>
      <c r="AA323" s="100"/>
      <c r="AB323" s="100"/>
    </row>
    <row r="324" spans="1:28" ht="24" customHeight="1" x14ac:dyDescent="0.55000000000000004">
      <c r="A324" s="238"/>
      <c r="E324" s="239"/>
      <c r="F324" s="239"/>
      <c r="G324" s="239"/>
      <c r="H324" s="239"/>
      <c r="I324" s="239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</row>
    <row r="325" spans="1:28" ht="24" customHeight="1" x14ac:dyDescent="0.55000000000000004">
      <c r="A325" s="238"/>
      <c r="E325" s="239"/>
      <c r="F325" s="239"/>
      <c r="G325" s="239"/>
      <c r="H325" s="239"/>
      <c r="I325" s="239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</row>
    <row r="326" spans="1:28" ht="24" customHeight="1" x14ac:dyDescent="0.55000000000000004">
      <c r="A326" s="238"/>
      <c r="E326" s="239"/>
      <c r="F326" s="239"/>
      <c r="G326" s="239"/>
      <c r="H326" s="239"/>
      <c r="I326" s="239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</row>
    <row r="327" spans="1:28" ht="24" customHeight="1" x14ac:dyDescent="0.55000000000000004">
      <c r="A327" s="238"/>
      <c r="E327" s="239"/>
      <c r="F327" s="239"/>
      <c r="G327" s="239"/>
      <c r="H327" s="239"/>
      <c r="I327" s="239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</row>
    <row r="328" spans="1:28" ht="24" customHeight="1" x14ac:dyDescent="0.55000000000000004">
      <c r="A328" s="238"/>
      <c r="E328" s="239"/>
      <c r="F328" s="239"/>
      <c r="G328" s="239"/>
      <c r="H328" s="239"/>
      <c r="I328" s="239"/>
      <c r="J328" s="100"/>
      <c r="K328" s="100"/>
      <c r="L328" s="100"/>
      <c r="M328" s="100"/>
      <c r="N328" s="100"/>
      <c r="O328" s="100"/>
      <c r="P328" s="100"/>
      <c r="Q328" s="100"/>
      <c r="R328" s="100"/>
      <c r="S328" s="100"/>
      <c r="T328" s="100"/>
      <c r="U328" s="100"/>
      <c r="V328" s="100"/>
      <c r="W328" s="100"/>
      <c r="X328" s="100"/>
      <c r="Y328" s="100"/>
      <c r="Z328" s="100"/>
      <c r="AA328" s="100"/>
      <c r="AB328" s="100"/>
    </row>
    <row r="329" spans="1:28" ht="24" customHeight="1" x14ac:dyDescent="0.55000000000000004">
      <c r="A329" s="238"/>
      <c r="E329" s="239"/>
      <c r="F329" s="239"/>
      <c r="G329" s="239"/>
      <c r="H329" s="239"/>
      <c r="I329" s="239"/>
      <c r="J329" s="100"/>
      <c r="K329" s="100"/>
      <c r="L329" s="100"/>
      <c r="M329" s="100"/>
      <c r="N329" s="100"/>
      <c r="O329" s="100"/>
      <c r="P329" s="100"/>
      <c r="Q329" s="100"/>
      <c r="R329" s="100"/>
      <c r="S329" s="100"/>
      <c r="T329" s="100"/>
      <c r="U329" s="100"/>
      <c r="V329" s="100"/>
      <c r="W329" s="100"/>
      <c r="X329" s="100"/>
      <c r="Y329" s="100"/>
      <c r="Z329" s="100"/>
      <c r="AA329" s="100"/>
      <c r="AB329" s="100"/>
    </row>
    <row r="330" spans="1:28" ht="24" customHeight="1" x14ac:dyDescent="0.55000000000000004">
      <c r="A330" s="238"/>
      <c r="E330" s="239"/>
      <c r="F330" s="239"/>
      <c r="G330" s="239"/>
      <c r="H330" s="239"/>
      <c r="I330" s="239"/>
      <c r="J330" s="100"/>
      <c r="K330" s="100"/>
      <c r="L330" s="100"/>
      <c r="M330" s="100"/>
      <c r="N330" s="100"/>
      <c r="O330" s="100"/>
      <c r="P330" s="100"/>
      <c r="Q330" s="100"/>
      <c r="R330" s="100"/>
      <c r="S330" s="100"/>
      <c r="T330" s="100"/>
      <c r="U330" s="100"/>
      <c r="V330" s="100"/>
      <c r="W330" s="100"/>
      <c r="X330" s="100"/>
      <c r="Y330" s="100"/>
      <c r="Z330" s="100"/>
      <c r="AA330" s="100"/>
      <c r="AB330" s="100"/>
    </row>
    <row r="331" spans="1:28" ht="24" customHeight="1" x14ac:dyDescent="0.55000000000000004">
      <c r="A331" s="238"/>
      <c r="E331" s="239"/>
      <c r="F331" s="239"/>
      <c r="G331" s="239"/>
      <c r="H331" s="239"/>
      <c r="I331" s="239"/>
      <c r="J331" s="100"/>
      <c r="K331" s="100"/>
      <c r="L331" s="100"/>
      <c r="M331" s="100"/>
      <c r="N331" s="100"/>
      <c r="O331" s="100"/>
      <c r="P331" s="100"/>
      <c r="Q331" s="100"/>
      <c r="R331" s="100"/>
      <c r="S331" s="100"/>
      <c r="T331" s="100"/>
      <c r="U331" s="100"/>
      <c r="V331" s="100"/>
      <c r="W331" s="100"/>
      <c r="X331" s="100"/>
      <c r="Y331" s="100"/>
      <c r="Z331" s="100"/>
      <c r="AA331" s="100"/>
      <c r="AB331" s="100"/>
    </row>
    <row r="332" spans="1:28" ht="24" customHeight="1" x14ac:dyDescent="0.55000000000000004">
      <c r="A332" s="238"/>
      <c r="E332" s="239"/>
      <c r="F332" s="239"/>
      <c r="G332" s="239"/>
      <c r="H332" s="239"/>
      <c r="I332" s="239"/>
      <c r="J332" s="100"/>
      <c r="K332" s="100"/>
      <c r="L332" s="100"/>
      <c r="M332" s="100"/>
      <c r="N332" s="100"/>
      <c r="O332" s="100"/>
      <c r="P332" s="100"/>
      <c r="Q332" s="100"/>
      <c r="R332" s="100"/>
      <c r="S332" s="100"/>
      <c r="T332" s="100"/>
      <c r="U332" s="100"/>
      <c r="V332" s="100"/>
      <c r="W332" s="100"/>
      <c r="X332" s="100"/>
      <c r="Y332" s="100"/>
      <c r="Z332" s="100"/>
      <c r="AA332" s="100"/>
      <c r="AB332" s="100"/>
    </row>
    <row r="333" spans="1:28" ht="24" customHeight="1" x14ac:dyDescent="0.55000000000000004">
      <c r="A333" s="238"/>
      <c r="E333" s="239"/>
      <c r="F333" s="239"/>
      <c r="G333" s="239"/>
      <c r="H333" s="239"/>
      <c r="I333" s="239"/>
      <c r="J333" s="100"/>
      <c r="K333" s="100"/>
      <c r="L333" s="100"/>
      <c r="M333" s="100"/>
      <c r="N333" s="100"/>
      <c r="O333" s="100"/>
      <c r="P333" s="100"/>
      <c r="Q333" s="100"/>
      <c r="R333" s="100"/>
      <c r="S333" s="100"/>
      <c r="T333" s="100"/>
      <c r="U333" s="100"/>
      <c r="V333" s="100"/>
      <c r="W333" s="100"/>
      <c r="X333" s="100"/>
      <c r="Y333" s="100"/>
      <c r="Z333" s="100"/>
      <c r="AA333" s="100"/>
      <c r="AB333" s="100"/>
    </row>
    <row r="334" spans="1:28" ht="24" customHeight="1" x14ac:dyDescent="0.55000000000000004">
      <c r="A334" s="238"/>
      <c r="E334" s="239"/>
      <c r="F334" s="239"/>
      <c r="G334" s="239"/>
      <c r="H334" s="239"/>
      <c r="I334" s="239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</row>
    <row r="335" spans="1:28" ht="24" customHeight="1" x14ac:dyDescent="0.55000000000000004">
      <c r="A335" s="238"/>
      <c r="E335" s="239"/>
      <c r="F335" s="239"/>
      <c r="G335" s="239"/>
      <c r="H335" s="239"/>
      <c r="I335" s="239"/>
      <c r="J335" s="100"/>
      <c r="K335" s="100"/>
      <c r="L335" s="100"/>
      <c r="M335" s="100"/>
      <c r="N335" s="100"/>
      <c r="O335" s="100"/>
      <c r="P335" s="100"/>
      <c r="Q335" s="100"/>
      <c r="R335" s="100"/>
      <c r="S335" s="100"/>
      <c r="T335" s="100"/>
      <c r="U335" s="100"/>
      <c r="V335" s="100"/>
      <c r="W335" s="100"/>
      <c r="X335" s="100"/>
      <c r="Y335" s="100"/>
      <c r="Z335" s="100"/>
      <c r="AA335" s="100"/>
      <c r="AB335" s="100"/>
    </row>
    <row r="336" spans="1:28" ht="24" customHeight="1" x14ac:dyDescent="0.55000000000000004">
      <c r="A336" s="238"/>
      <c r="E336" s="239"/>
      <c r="F336" s="239"/>
      <c r="G336" s="239"/>
      <c r="H336" s="239"/>
      <c r="I336" s="239"/>
      <c r="J336" s="100"/>
      <c r="K336" s="100"/>
      <c r="L336" s="100"/>
      <c r="M336" s="100"/>
      <c r="N336" s="100"/>
      <c r="O336" s="100"/>
      <c r="P336" s="100"/>
      <c r="Q336" s="100"/>
      <c r="R336" s="100"/>
      <c r="S336" s="100"/>
      <c r="T336" s="100"/>
      <c r="U336" s="100"/>
      <c r="V336" s="100"/>
      <c r="W336" s="100"/>
      <c r="X336" s="100"/>
      <c r="Y336" s="100"/>
      <c r="Z336" s="100"/>
      <c r="AA336" s="100"/>
      <c r="AB336" s="100"/>
    </row>
    <row r="337" spans="1:28" ht="24" customHeight="1" x14ac:dyDescent="0.55000000000000004">
      <c r="A337" s="238"/>
      <c r="E337" s="239"/>
      <c r="F337" s="239"/>
      <c r="G337" s="239"/>
      <c r="H337" s="239"/>
      <c r="I337" s="239"/>
      <c r="J337" s="100"/>
      <c r="K337" s="100"/>
      <c r="L337" s="100"/>
      <c r="M337" s="100"/>
      <c r="N337" s="100"/>
      <c r="O337" s="100"/>
      <c r="P337" s="100"/>
      <c r="Q337" s="100"/>
      <c r="R337" s="100"/>
      <c r="S337" s="100"/>
      <c r="T337" s="100"/>
      <c r="U337" s="100"/>
      <c r="V337" s="100"/>
      <c r="W337" s="100"/>
      <c r="X337" s="100"/>
      <c r="Y337" s="100"/>
      <c r="Z337" s="100"/>
      <c r="AA337" s="100"/>
      <c r="AB337" s="100"/>
    </row>
    <row r="338" spans="1:28" ht="24" customHeight="1" x14ac:dyDescent="0.55000000000000004">
      <c r="A338" s="238"/>
      <c r="E338" s="239"/>
      <c r="F338" s="239"/>
      <c r="G338" s="239"/>
      <c r="H338" s="239"/>
      <c r="I338" s="239"/>
      <c r="J338" s="100"/>
      <c r="K338" s="100"/>
      <c r="L338" s="100"/>
      <c r="M338" s="100"/>
      <c r="N338" s="100"/>
      <c r="O338" s="100"/>
      <c r="P338" s="100"/>
      <c r="Q338" s="100"/>
      <c r="R338" s="100"/>
      <c r="S338" s="100"/>
      <c r="T338" s="100"/>
      <c r="U338" s="100"/>
      <c r="V338" s="100"/>
      <c r="W338" s="100"/>
      <c r="X338" s="100"/>
      <c r="Y338" s="100"/>
      <c r="Z338" s="100"/>
      <c r="AA338" s="100"/>
      <c r="AB338" s="100"/>
    </row>
    <row r="339" spans="1:28" ht="24" customHeight="1" x14ac:dyDescent="0.55000000000000004">
      <c r="A339" s="238"/>
      <c r="E339" s="239"/>
      <c r="F339" s="239"/>
      <c r="G339" s="239"/>
      <c r="H339" s="239"/>
      <c r="I339" s="239"/>
      <c r="J339" s="100"/>
      <c r="K339" s="100"/>
      <c r="L339" s="100"/>
      <c r="M339" s="100"/>
      <c r="N339" s="100"/>
      <c r="O339" s="100"/>
      <c r="P339" s="100"/>
      <c r="Q339" s="100"/>
      <c r="R339" s="100"/>
      <c r="S339" s="100"/>
      <c r="T339" s="100"/>
      <c r="U339" s="100"/>
      <c r="V339" s="100"/>
      <c r="W339" s="100"/>
      <c r="X339" s="100"/>
      <c r="Y339" s="100"/>
      <c r="Z339" s="100"/>
      <c r="AA339" s="100"/>
      <c r="AB339" s="100"/>
    </row>
    <row r="340" spans="1:28" ht="24" customHeight="1" x14ac:dyDescent="0.55000000000000004">
      <c r="A340" s="238"/>
      <c r="E340" s="239"/>
      <c r="F340" s="239"/>
      <c r="G340" s="239"/>
      <c r="H340" s="239"/>
      <c r="I340" s="239"/>
      <c r="J340" s="100"/>
      <c r="K340" s="100"/>
      <c r="L340" s="100"/>
      <c r="M340" s="100"/>
      <c r="N340" s="100"/>
      <c r="O340" s="100"/>
      <c r="P340" s="100"/>
      <c r="Q340" s="100"/>
      <c r="R340" s="100"/>
      <c r="S340" s="100"/>
      <c r="T340" s="100"/>
      <c r="U340" s="100"/>
      <c r="V340" s="100"/>
      <c r="W340" s="100"/>
      <c r="X340" s="100"/>
      <c r="Y340" s="100"/>
      <c r="Z340" s="100"/>
      <c r="AA340" s="100"/>
      <c r="AB340" s="100"/>
    </row>
    <row r="341" spans="1:28" ht="24" customHeight="1" x14ac:dyDescent="0.55000000000000004">
      <c r="A341" s="238"/>
      <c r="E341" s="239"/>
      <c r="F341" s="239"/>
      <c r="G341" s="239"/>
      <c r="H341" s="239"/>
      <c r="I341" s="239"/>
      <c r="J341" s="100"/>
      <c r="K341" s="100"/>
      <c r="L341" s="100"/>
      <c r="M341" s="100"/>
      <c r="N341" s="100"/>
      <c r="O341" s="100"/>
      <c r="P341" s="100"/>
      <c r="Q341" s="100"/>
      <c r="R341" s="100"/>
      <c r="S341" s="100"/>
      <c r="T341" s="100"/>
      <c r="U341" s="100"/>
      <c r="V341" s="100"/>
      <c r="W341" s="100"/>
      <c r="X341" s="100"/>
      <c r="Y341" s="100"/>
      <c r="Z341" s="100"/>
      <c r="AA341" s="100"/>
      <c r="AB341" s="100"/>
    </row>
    <row r="342" spans="1:28" ht="24" customHeight="1" x14ac:dyDescent="0.55000000000000004">
      <c r="A342" s="238"/>
      <c r="E342" s="239"/>
      <c r="F342" s="239"/>
      <c r="G342" s="239"/>
      <c r="H342" s="239"/>
      <c r="I342" s="239"/>
      <c r="J342" s="100"/>
      <c r="K342" s="100"/>
      <c r="L342" s="100"/>
      <c r="M342" s="100"/>
      <c r="N342" s="100"/>
      <c r="O342" s="100"/>
      <c r="P342" s="100"/>
      <c r="Q342" s="100"/>
      <c r="R342" s="100"/>
      <c r="S342" s="100"/>
      <c r="T342" s="100"/>
      <c r="U342" s="100"/>
      <c r="V342" s="100"/>
      <c r="W342" s="100"/>
      <c r="X342" s="100"/>
      <c r="Y342" s="100"/>
      <c r="Z342" s="100"/>
      <c r="AA342" s="100"/>
      <c r="AB342" s="100"/>
    </row>
    <row r="343" spans="1:28" ht="24" customHeight="1" x14ac:dyDescent="0.55000000000000004">
      <c r="A343" s="238"/>
      <c r="E343" s="239"/>
      <c r="F343" s="239"/>
      <c r="G343" s="239"/>
      <c r="H343" s="239"/>
      <c r="I343" s="239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</row>
    <row r="344" spans="1:28" ht="24" customHeight="1" x14ac:dyDescent="0.55000000000000004">
      <c r="A344" s="238"/>
      <c r="E344" s="239"/>
      <c r="F344" s="239"/>
      <c r="G344" s="239"/>
      <c r="H344" s="239"/>
      <c r="I344" s="239"/>
      <c r="J344" s="100"/>
      <c r="K344" s="100"/>
      <c r="L344" s="100"/>
      <c r="M344" s="100"/>
      <c r="N344" s="100"/>
      <c r="O344" s="100"/>
      <c r="P344" s="100"/>
      <c r="Q344" s="100"/>
      <c r="R344" s="100"/>
      <c r="S344" s="100"/>
      <c r="T344" s="100"/>
      <c r="U344" s="100"/>
      <c r="V344" s="100"/>
      <c r="W344" s="100"/>
      <c r="X344" s="100"/>
      <c r="Y344" s="100"/>
      <c r="Z344" s="100"/>
      <c r="AA344" s="100"/>
      <c r="AB344" s="100"/>
    </row>
    <row r="345" spans="1:28" ht="24" customHeight="1" x14ac:dyDescent="0.55000000000000004">
      <c r="A345" s="238"/>
      <c r="E345" s="239"/>
      <c r="F345" s="239"/>
      <c r="G345" s="239"/>
      <c r="H345" s="239"/>
      <c r="I345" s="239"/>
      <c r="J345" s="100"/>
      <c r="K345" s="100"/>
      <c r="L345" s="100"/>
      <c r="M345" s="100"/>
      <c r="N345" s="100"/>
      <c r="O345" s="100"/>
      <c r="P345" s="100"/>
      <c r="Q345" s="100"/>
      <c r="R345" s="100"/>
      <c r="S345" s="100"/>
      <c r="T345" s="100"/>
      <c r="U345" s="100"/>
      <c r="V345" s="100"/>
      <c r="W345" s="100"/>
      <c r="X345" s="100"/>
      <c r="Y345" s="100"/>
      <c r="Z345" s="100"/>
      <c r="AA345" s="100"/>
      <c r="AB345" s="100"/>
    </row>
    <row r="346" spans="1:28" ht="24" customHeight="1" x14ac:dyDescent="0.55000000000000004">
      <c r="A346" s="238"/>
      <c r="E346" s="239"/>
      <c r="F346" s="239"/>
      <c r="G346" s="239"/>
      <c r="H346" s="239"/>
      <c r="I346" s="239"/>
      <c r="J346" s="100"/>
      <c r="K346" s="100"/>
      <c r="L346" s="100"/>
      <c r="M346" s="100"/>
      <c r="N346" s="100"/>
      <c r="O346" s="100"/>
      <c r="P346" s="100"/>
      <c r="Q346" s="100"/>
      <c r="R346" s="100"/>
      <c r="S346" s="100"/>
      <c r="T346" s="100"/>
      <c r="U346" s="100"/>
      <c r="V346" s="100"/>
      <c r="W346" s="100"/>
      <c r="X346" s="100"/>
      <c r="Y346" s="100"/>
      <c r="Z346" s="100"/>
      <c r="AA346" s="100"/>
      <c r="AB346" s="100"/>
    </row>
    <row r="347" spans="1:28" ht="24" customHeight="1" x14ac:dyDescent="0.55000000000000004">
      <c r="A347" s="238"/>
      <c r="E347" s="239"/>
      <c r="F347" s="239"/>
      <c r="G347" s="239"/>
      <c r="H347" s="239"/>
      <c r="I347" s="239"/>
      <c r="J347" s="100"/>
      <c r="K347" s="100"/>
      <c r="L347" s="100"/>
      <c r="M347" s="100"/>
      <c r="N347" s="100"/>
      <c r="O347" s="100"/>
      <c r="P347" s="100"/>
      <c r="Q347" s="100"/>
      <c r="R347" s="100"/>
      <c r="S347" s="100"/>
      <c r="T347" s="100"/>
      <c r="U347" s="100"/>
      <c r="V347" s="100"/>
      <c r="W347" s="100"/>
      <c r="X347" s="100"/>
      <c r="Y347" s="100"/>
      <c r="Z347" s="100"/>
      <c r="AA347" s="100"/>
      <c r="AB347" s="100"/>
    </row>
    <row r="348" spans="1:28" ht="24" customHeight="1" x14ac:dyDescent="0.55000000000000004">
      <c r="A348" s="238"/>
      <c r="E348" s="239"/>
      <c r="F348" s="239"/>
      <c r="G348" s="239"/>
      <c r="H348" s="239"/>
      <c r="I348" s="239"/>
      <c r="J348" s="100"/>
      <c r="K348" s="100"/>
      <c r="L348" s="100"/>
      <c r="M348" s="100"/>
      <c r="N348" s="100"/>
      <c r="O348" s="100"/>
      <c r="P348" s="100"/>
      <c r="Q348" s="100"/>
      <c r="R348" s="100"/>
      <c r="S348" s="100"/>
      <c r="T348" s="100"/>
      <c r="U348" s="100"/>
      <c r="V348" s="100"/>
      <c r="W348" s="100"/>
      <c r="X348" s="100"/>
      <c r="Y348" s="100"/>
      <c r="Z348" s="100"/>
      <c r="AA348" s="100"/>
      <c r="AB348" s="100"/>
    </row>
    <row r="349" spans="1:28" ht="24" customHeight="1" x14ac:dyDescent="0.55000000000000004">
      <c r="A349" s="238"/>
      <c r="E349" s="239"/>
      <c r="F349" s="239"/>
      <c r="G349" s="239"/>
      <c r="H349" s="239"/>
      <c r="I349" s="239"/>
      <c r="J349" s="100"/>
      <c r="K349" s="100"/>
      <c r="L349" s="100"/>
      <c r="M349" s="100"/>
      <c r="N349" s="100"/>
      <c r="O349" s="100"/>
      <c r="P349" s="100"/>
      <c r="Q349" s="100"/>
      <c r="R349" s="100"/>
      <c r="S349" s="100"/>
      <c r="T349" s="100"/>
      <c r="U349" s="100"/>
      <c r="V349" s="100"/>
      <c r="W349" s="100"/>
      <c r="X349" s="100"/>
      <c r="Y349" s="100"/>
      <c r="Z349" s="100"/>
      <c r="AA349" s="100"/>
      <c r="AB349" s="100"/>
    </row>
    <row r="350" spans="1:28" ht="24" customHeight="1" x14ac:dyDescent="0.55000000000000004">
      <c r="A350" s="238"/>
      <c r="E350" s="239"/>
      <c r="F350" s="239"/>
      <c r="G350" s="239"/>
      <c r="H350" s="239"/>
      <c r="I350" s="239"/>
      <c r="J350" s="100"/>
      <c r="K350" s="100"/>
      <c r="L350" s="100"/>
      <c r="M350" s="100"/>
      <c r="N350" s="100"/>
      <c r="O350" s="100"/>
      <c r="P350" s="100"/>
      <c r="Q350" s="100"/>
      <c r="R350" s="100"/>
      <c r="S350" s="100"/>
      <c r="T350" s="100"/>
      <c r="U350" s="100"/>
      <c r="V350" s="100"/>
      <c r="W350" s="100"/>
      <c r="X350" s="100"/>
      <c r="Y350" s="100"/>
      <c r="Z350" s="100"/>
      <c r="AA350" s="100"/>
      <c r="AB350" s="100"/>
    </row>
    <row r="351" spans="1:28" ht="24" customHeight="1" x14ac:dyDescent="0.55000000000000004">
      <c r="A351" s="238"/>
      <c r="E351" s="239"/>
      <c r="F351" s="239"/>
      <c r="G351" s="239"/>
      <c r="H351" s="239"/>
      <c r="I351" s="239"/>
      <c r="J351" s="100"/>
      <c r="K351" s="100"/>
      <c r="L351" s="100"/>
      <c r="M351" s="100"/>
      <c r="N351" s="100"/>
      <c r="O351" s="100"/>
      <c r="P351" s="100"/>
      <c r="Q351" s="100"/>
      <c r="R351" s="100"/>
      <c r="S351" s="100"/>
      <c r="T351" s="100"/>
      <c r="U351" s="100"/>
      <c r="V351" s="100"/>
      <c r="W351" s="100"/>
      <c r="X351" s="100"/>
      <c r="Y351" s="100"/>
      <c r="Z351" s="100"/>
      <c r="AA351" s="100"/>
      <c r="AB351" s="100"/>
    </row>
    <row r="352" spans="1:28" ht="24" customHeight="1" x14ac:dyDescent="0.55000000000000004">
      <c r="A352" s="238"/>
      <c r="E352" s="239"/>
      <c r="F352" s="239"/>
      <c r="G352" s="239"/>
      <c r="H352" s="239"/>
      <c r="I352" s="239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</row>
    <row r="353" spans="1:28" ht="24" customHeight="1" x14ac:dyDescent="0.55000000000000004">
      <c r="A353" s="238"/>
      <c r="E353" s="239"/>
      <c r="F353" s="239"/>
      <c r="G353" s="239"/>
      <c r="H353" s="239"/>
      <c r="I353" s="239"/>
      <c r="J353" s="100"/>
      <c r="K353" s="100"/>
      <c r="L353" s="100"/>
      <c r="M353" s="100"/>
      <c r="N353" s="100"/>
      <c r="O353" s="100"/>
      <c r="P353" s="100"/>
      <c r="Q353" s="100"/>
      <c r="R353" s="100"/>
      <c r="S353" s="100"/>
      <c r="T353" s="100"/>
      <c r="U353" s="100"/>
      <c r="V353" s="100"/>
      <c r="W353" s="100"/>
      <c r="X353" s="100"/>
      <c r="Y353" s="100"/>
      <c r="Z353" s="100"/>
      <c r="AA353" s="100"/>
      <c r="AB353" s="100"/>
    </row>
    <row r="354" spans="1:28" ht="24" customHeight="1" x14ac:dyDescent="0.55000000000000004">
      <c r="A354" s="238"/>
      <c r="E354" s="239"/>
      <c r="F354" s="239"/>
      <c r="G354" s="239"/>
      <c r="H354" s="239"/>
      <c r="I354" s="239"/>
      <c r="J354" s="100"/>
      <c r="K354" s="100"/>
      <c r="L354" s="100"/>
      <c r="M354" s="100"/>
      <c r="N354" s="100"/>
      <c r="O354" s="100"/>
      <c r="P354" s="100"/>
      <c r="Q354" s="100"/>
      <c r="R354" s="100"/>
      <c r="S354" s="100"/>
      <c r="T354" s="100"/>
      <c r="U354" s="100"/>
      <c r="V354" s="100"/>
      <c r="W354" s="100"/>
      <c r="X354" s="100"/>
      <c r="Y354" s="100"/>
      <c r="Z354" s="100"/>
      <c r="AA354" s="100"/>
      <c r="AB354" s="100"/>
    </row>
    <row r="355" spans="1:28" ht="24" customHeight="1" x14ac:dyDescent="0.55000000000000004">
      <c r="A355" s="238"/>
      <c r="E355" s="239"/>
      <c r="F355" s="239"/>
      <c r="G355" s="239"/>
      <c r="H355" s="239"/>
      <c r="I355" s="239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</row>
    <row r="356" spans="1:28" ht="24" customHeight="1" x14ac:dyDescent="0.55000000000000004">
      <c r="A356" s="238"/>
      <c r="E356" s="239"/>
      <c r="F356" s="239"/>
      <c r="G356" s="239"/>
      <c r="H356" s="239"/>
      <c r="I356" s="239"/>
      <c r="J356" s="100"/>
      <c r="K356" s="100"/>
      <c r="L356" s="100"/>
      <c r="M356" s="100"/>
      <c r="N356" s="100"/>
      <c r="O356" s="100"/>
      <c r="P356" s="100"/>
      <c r="Q356" s="100"/>
      <c r="R356" s="100"/>
      <c r="S356" s="100"/>
      <c r="T356" s="100"/>
      <c r="U356" s="100"/>
      <c r="V356" s="100"/>
      <c r="W356" s="100"/>
      <c r="X356" s="100"/>
      <c r="Y356" s="100"/>
      <c r="Z356" s="100"/>
      <c r="AA356" s="100"/>
      <c r="AB356" s="100"/>
    </row>
    <row r="357" spans="1:28" ht="24" customHeight="1" x14ac:dyDescent="0.55000000000000004">
      <c r="A357" s="238"/>
      <c r="E357" s="239"/>
      <c r="F357" s="239"/>
      <c r="G357" s="239"/>
      <c r="H357" s="239"/>
      <c r="I357" s="239"/>
      <c r="J357" s="100"/>
      <c r="K357" s="100"/>
      <c r="L357" s="100"/>
      <c r="M357" s="100"/>
      <c r="N357" s="100"/>
      <c r="O357" s="100"/>
      <c r="P357" s="100"/>
      <c r="Q357" s="100"/>
      <c r="R357" s="100"/>
      <c r="S357" s="100"/>
      <c r="T357" s="100"/>
      <c r="U357" s="100"/>
      <c r="V357" s="100"/>
      <c r="W357" s="100"/>
      <c r="X357" s="100"/>
      <c r="Y357" s="100"/>
      <c r="Z357" s="100"/>
      <c r="AA357" s="100"/>
      <c r="AB357" s="100"/>
    </row>
    <row r="358" spans="1:28" ht="24" customHeight="1" x14ac:dyDescent="0.55000000000000004">
      <c r="A358" s="238"/>
      <c r="E358" s="239"/>
      <c r="F358" s="239"/>
      <c r="G358" s="239"/>
      <c r="H358" s="239"/>
      <c r="I358" s="239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</row>
    <row r="359" spans="1:28" ht="24" customHeight="1" x14ac:dyDescent="0.55000000000000004">
      <c r="A359" s="238"/>
      <c r="E359" s="239"/>
      <c r="F359" s="239"/>
      <c r="G359" s="239"/>
      <c r="H359" s="239"/>
      <c r="I359" s="239"/>
      <c r="J359" s="100"/>
      <c r="K359" s="100"/>
      <c r="L359" s="100"/>
      <c r="M359" s="100"/>
      <c r="N359" s="100"/>
      <c r="O359" s="100"/>
      <c r="P359" s="100"/>
      <c r="Q359" s="100"/>
      <c r="R359" s="100"/>
      <c r="S359" s="100"/>
      <c r="T359" s="100"/>
      <c r="U359" s="100"/>
      <c r="V359" s="100"/>
      <c r="W359" s="100"/>
      <c r="X359" s="100"/>
      <c r="Y359" s="100"/>
      <c r="Z359" s="100"/>
      <c r="AA359" s="100"/>
      <c r="AB359" s="100"/>
    </row>
    <row r="360" spans="1:28" ht="24" customHeight="1" x14ac:dyDescent="0.55000000000000004">
      <c r="A360" s="238"/>
      <c r="E360" s="239"/>
      <c r="F360" s="239"/>
      <c r="G360" s="239"/>
      <c r="H360" s="239"/>
      <c r="I360" s="239"/>
      <c r="J360" s="100"/>
      <c r="K360" s="100"/>
      <c r="L360" s="100"/>
      <c r="M360" s="100"/>
      <c r="N360" s="100"/>
      <c r="O360" s="100"/>
      <c r="P360" s="100"/>
      <c r="Q360" s="100"/>
      <c r="R360" s="100"/>
      <c r="S360" s="100"/>
      <c r="T360" s="100"/>
      <c r="U360" s="100"/>
      <c r="V360" s="100"/>
      <c r="W360" s="100"/>
      <c r="X360" s="100"/>
      <c r="Y360" s="100"/>
      <c r="Z360" s="100"/>
      <c r="AA360" s="100"/>
      <c r="AB360" s="100"/>
    </row>
    <row r="361" spans="1:28" ht="24" customHeight="1" x14ac:dyDescent="0.55000000000000004">
      <c r="A361" s="238"/>
      <c r="E361" s="239"/>
      <c r="F361" s="239"/>
      <c r="G361" s="239"/>
      <c r="H361" s="239"/>
      <c r="I361" s="239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</row>
    <row r="362" spans="1:28" ht="24" customHeight="1" x14ac:dyDescent="0.55000000000000004">
      <c r="A362" s="238"/>
      <c r="E362" s="239"/>
      <c r="F362" s="239"/>
      <c r="G362" s="239"/>
      <c r="H362" s="239"/>
      <c r="I362" s="239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</row>
    <row r="363" spans="1:28" ht="24" customHeight="1" x14ac:dyDescent="0.55000000000000004">
      <c r="A363" s="238"/>
      <c r="E363" s="239"/>
      <c r="F363" s="239"/>
      <c r="G363" s="239"/>
      <c r="H363" s="239"/>
      <c r="I363" s="239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</row>
    <row r="364" spans="1:28" ht="24" customHeight="1" x14ac:dyDescent="0.55000000000000004">
      <c r="A364" s="238"/>
      <c r="E364" s="239"/>
      <c r="F364" s="239"/>
      <c r="G364" s="239"/>
      <c r="H364" s="239"/>
      <c r="I364" s="239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</row>
    <row r="365" spans="1:28" ht="24" customHeight="1" x14ac:dyDescent="0.55000000000000004">
      <c r="A365" s="238"/>
      <c r="E365" s="239"/>
      <c r="F365" s="239"/>
      <c r="G365" s="239"/>
      <c r="H365" s="239"/>
      <c r="I365" s="239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</row>
    <row r="366" spans="1:28" ht="24" customHeight="1" x14ac:dyDescent="0.55000000000000004">
      <c r="A366" s="238"/>
      <c r="E366" s="239"/>
      <c r="F366" s="239"/>
      <c r="G366" s="239"/>
      <c r="H366" s="239"/>
      <c r="I366" s="239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0"/>
      <c r="AB366" s="100"/>
    </row>
    <row r="367" spans="1:28" ht="24" customHeight="1" x14ac:dyDescent="0.55000000000000004">
      <c r="A367" s="238"/>
      <c r="E367" s="239"/>
      <c r="F367" s="239"/>
      <c r="G367" s="239"/>
      <c r="H367" s="239"/>
      <c r="I367" s="239"/>
      <c r="J367" s="100"/>
      <c r="K367" s="100"/>
      <c r="L367" s="100"/>
      <c r="M367" s="100"/>
      <c r="N367" s="100"/>
      <c r="O367" s="100"/>
      <c r="P367" s="100"/>
      <c r="Q367" s="100"/>
      <c r="R367" s="100"/>
      <c r="S367" s="100"/>
      <c r="T367" s="100"/>
      <c r="U367" s="100"/>
      <c r="V367" s="100"/>
      <c r="W367" s="100"/>
      <c r="X367" s="100"/>
      <c r="Y367" s="100"/>
      <c r="Z367" s="100"/>
      <c r="AA367" s="100"/>
      <c r="AB367" s="100"/>
    </row>
    <row r="368" spans="1:28" ht="24" customHeight="1" x14ac:dyDescent="0.55000000000000004">
      <c r="A368" s="238"/>
      <c r="E368" s="239"/>
      <c r="F368" s="239"/>
      <c r="G368" s="239"/>
      <c r="H368" s="239"/>
      <c r="I368" s="239"/>
      <c r="J368" s="100"/>
      <c r="K368" s="100"/>
      <c r="L368" s="100"/>
      <c r="M368" s="100"/>
      <c r="N368" s="100"/>
      <c r="O368" s="100"/>
      <c r="P368" s="100"/>
      <c r="Q368" s="100"/>
      <c r="R368" s="100"/>
      <c r="S368" s="100"/>
      <c r="T368" s="100"/>
      <c r="U368" s="100"/>
      <c r="V368" s="100"/>
      <c r="W368" s="100"/>
      <c r="X368" s="100"/>
      <c r="Y368" s="100"/>
      <c r="Z368" s="100"/>
      <c r="AA368" s="100"/>
      <c r="AB368" s="100"/>
    </row>
    <row r="369" spans="1:28" ht="24" customHeight="1" x14ac:dyDescent="0.55000000000000004">
      <c r="A369" s="238"/>
      <c r="E369" s="239"/>
      <c r="F369" s="239"/>
      <c r="G369" s="239"/>
      <c r="H369" s="239"/>
      <c r="I369" s="239"/>
      <c r="J369" s="100"/>
      <c r="K369" s="100"/>
      <c r="L369" s="100"/>
      <c r="M369" s="100"/>
      <c r="N369" s="100"/>
      <c r="O369" s="100"/>
      <c r="P369" s="100"/>
      <c r="Q369" s="100"/>
      <c r="R369" s="100"/>
      <c r="S369" s="100"/>
      <c r="T369" s="100"/>
      <c r="U369" s="100"/>
      <c r="V369" s="100"/>
      <c r="W369" s="100"/>
      <c r="X369" s="100"/>
      <c r="Y369" s="100"/>
      <c r="Z369" s="100"/>
      <c r="AA369" s="100"/>
      <c r="AB369" s="100"/>
    </row>
    <row r="370" spans="1:28" ht="24" customHeight="1" x14ac:dyDescent="0.55000000000000004">
      <c r="A370" s="238"/>
      <c r="E370" s="239"/>
      <c r="F370" s="239"/>
      <c r="G370" s="239"/>
      <c r="H370" s="239"/>
      <c r="I370" s="239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</row>
    <row r="371" spans="1:28" ht="24" customHeight="1" x14ac:dyDescent="0.55000000000000004">
      <c r="A371" s="238"/>
      <c r="E371" s="239"/>
      <c r="F371" s="239"/>
      <c r="G371" s="239"/>
      <c r="H371" s="239"/>
      <c r="I371" s="239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</row>
    <row r="372" spans="1:28" ht="24" customHeight="1" x14ac:dyDescent="0.55000000000000004">
      <c r="A372" s="238"/>
      <c r="E372" s="239"/>
      <c r="F372" s="239"/>
      <c r="G372" s="239"/>
      <c r="H372" s="239"/>
      <c r="I372" s="239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</row>
    <row r="373" spans="1:28" ht="24" customHeight="1" x14ac:dyDescent="0.55000000000000004">
      <c r="A373" s="238"/>
      <c r="E373" s="239"/>
      <c r="F373" s="239"/>
      <c r="G373" s="239"/>
      <c r="H373" s="239"/>
      <c r="I373" s="239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</row>
    <row r="374" spans="1:28" ht="24" customHeight="1" x14ac:dyDescent="0.55000000000000004">
      <c r="A374" s="238"/>
      <c r="E374" s="239"/>
      <c r="F374" s="239"/>
      <c r="G374" s="239"/>
      <c r="H374" s="239"/>
      <c r="I374" s="239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</row>
    <row r="375" spans="1:28" ht="24" customHeight="1" x14ac:dyDescent="0.55000000000000004">
      <c r="A375" s="238"/>
      <c r="E375" s="239"/>
      <c r="F375" s="239"/>
      <c r="G375" s="239"/>
      <c r="H375" s="239"/>
      <c r="I375" s="239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</row>
    <row r="376" spans="1:28" ht="24" customHeight="1" x14ac:dyDescent="0.55000000000000004">
      <c r="A376" s="238"/>
      <c r="E376" s="239"/>
      <c r="F376" s="239"/>
      <c r="G376" s="239"/>
      <c r="H376" s="239"/>
      <c r="I376" s="239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</row>
    <row r="377" spans="1:28" ht="24" customHeight="1" x14ac:dyDescent="0.55000000000000004">
      <c r="A377" s="238"/>
      <c r="E377" s="239"/>
      <c r="F377" s="239"/>
      <c r="G377" s="239"/>
      <c r="H377" s="239"/>
      <c r="I377" s="239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</row>
    <row r="378" spans="1:28" ht="24" customHeight="1" x14ac:dyDescent="0.55000000000000004">
      <c r="A378" s="238"/>
      <c r="E378" s="239"/>
      <c r="F378" s="239"/>
      <c r="G378" s="239"/>
      <c r="H378" s="239"/>
      <c r="I378" s="239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</row>
    <row r="379" spans="1:28" ht="24" customHeight="1" x14ac:dyDescent="0.55000000000000004">
      <c r="A379" s="238"/>
      <c r="E379" s="239"/>
      <c r="F379" s="239"/>
      <c r="G379" s="239"/>
      <c r="H379" s="239"/>
      <c r="I379" s="239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</row>
    <row r="380" spans="1:28" ht="24" customHeight="1" x14ac:dyDescent="0.55000000000000004">
      <c r="A380" s="238"/>
      <c r="E380" s="239"/>
      <c r="F380" s="239"/>
      <c r="G380" s="239"/>
      <c r="H380" s="239"/>
      <c r="I380" s="239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</row>
    <row r="381" spans="1:28" ht="24" customHeight="1" x14ac:dyDescent="0.55000000000000004">
      <c r="A381" s="238"/>
      <c r="E381" s="239"/>
      <c r="F381" s="239"/>
      <c r="G381" s="239"/>
      <c r="H381" s="239"/>
      <c r="I381" s="239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</row>
    <row r="382" spans="1:28" ht="24" customHeight="1" x14ac:dyDescent="0.55000000000000004">
      <c r="A382" s="238"/>
      <c r="E382" s="239"/>
      <c r="F382" s="239"/>
      <c r="G382" s="239"/>
      <c r="H382" s="239"/>
      <c r="I382" s="239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</row>
    <row r="383" spans="1:28" ht="24" customHeight="1" x14ac:dyDescent="0.55000000000000004">
      <c r="A383" s="238"/>
      <c r="E383" s="239"/>
      <c r="F383" s="239"/>
      <c r="G383" s="239"/>
      <c r="H383" s="239"/>
      <c r="I383" s="239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</row>
    <row r="384" spans="1:28" ht="24" customHeight="1" x14ac:dyDescent="0.55000000000000004">
      <c r="A384" s="238"/>
      <c r="E384" s="239"/>
      <c r="F384" s="239"/>
      <c r="G384" s="239"/>
      <c r="H384" s="239"/>
      <c r="I384" s="239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</row>
    <row r="385" spans="1:28" ht="24" customHeight="1" x14ac:dyDescent="0.55000000000000004">
      <c r="A385" s="238"/>
      <c r="E385" s="239"/>
      <c r="F385" s="239"/>
      <c r="G385" s="239"/>
      <c r="H385" s="239"/>
      <c r="I385" s="239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</row>
    <row r="386" spans="1:28" ht="24" customHeight="1" x14ac:dyDescent="0.55000000000000004">
      <c r="A386" s="238"/>
      <c r="E386" s="239"/>
      <c r="F386" s="239"/>
      <c r="G386" s="239"/>
      <c r="H386" s="239"/>
      <c r="I386" s="239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</row>
    <row r="387" spans="1:28" ht="24" customHeight="1" x14ac:dyDescent="0.55000000000000004">
      <c r="A387" s="238"/>
      <c r="E387" s="239"/>
      <c r="F387" s="239"/>
      <c r="G387" s="239"/>
      <c r="H387" s="239"/>
      <c r="I387" s="239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</row>
    <row r="388" spans="1:28" ht="24" customHeight="1" x14ac:dyDescent="0.55000000000000004">
      <c r="A388" s="238"/>
      <c r="E388" s="239"/>
      <c r="F388" s="239"/>
      <c r="G388" s="239"/>
      <c r="H388" s="239"/>
      <c r="I388" s="239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</row>
    <row r="389" spans="1:28" ht="24" customHeight="1" x14ac:dyDescent="0.55000000000000004">
      <c r="A389" s="238"/>
      <c r="E389" s="239"/>
      <c r="F389" s="239"/>
      <c r="G389" s="239"/>
      <c r="H389" s="239"/>
      <c r="I389" s="239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</row>
    <row r="390" spans="1:28" ht="24" customHeight="1" x14ac:dyDescent="0.55000000000000004">
      <c r="A390" s="238"/>
      <c r="E390" s="239"/>
      <c r="F390" s="239"/>
      <c r="G390" s="239"/>
      <c r="H390" s="239"/>
      <c r="I390" s="239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</row>
    <row r="391" spans="1:28" ht="24" customHeight="1" x14ac:dyDescent="0.55000000000000004">
      <c r="A391" s="238"/>
      <c r="E391" s="239"/>
      <c r="F391" s="239"/>
      <c r="G391" s="239"/>
      <c r="H391" s="239"/>
      <c r="I391" s="239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</row>
    <row r="392" spans="1:28" ht="24" customHeight="1" x14ac:dyDescent="0.55000000000000004">
      <c r="A392" s="238"/>
      <c r="E392" s="239"/>
      <c r="F392" s="239"/>
      <c r="G392" s="239"/>
      <c r="H392" s="239"/>
      <c r="I392" s="239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</row>
    <row r="393" spans="1:28" ht="24" customHeight="1" x14ac:dyDescent="0.55000000000000004">
      <c r="A393" s="238"/>
      <c r="E393" s="239"/>
      <c r="F393" s="239"/>
      <c r="G393" s="239"/>
      <c r="H393" s="239"/>
      <c r="I393" s="239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</row>
    <row r="394" spans="1:28" ht="24" customHeight="1" x14ac:dyDescent="0.55000000000000004">
      <c r="A394" s="238"/>
      <c r="E394" s="239"/>
      <c r="F394" s="239"/>
      <c r="G394" s="239"/>
      <c r="H394" s="239"/>
      <c r="I394" s="239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</row>
    <row r="395" spans="1:28" ht="24" customHeight="1" x14ac:dyDescent="0.55000000000000004">
      <c r="A395" s="238"/>
      <c r="E395" s="239"/>
      <c r="F395" s="239"/>
      <c r="G395" s="239"/>
      <c r="H395" s="239"/>
      <c r="I395" s="239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</row>
    <row r="396" spans="1:28" ht="24" customHeight="1" x14ac:dyDescent="0.55000000000000004">
      <c r="A396" s="238"/>
      <c r="E396" s="239"/>
      <c r="F396" s="239"/>
      <c r="G396" s="239"/>
      <c r="H396" s="239"/>
      <c r="I396" s="239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</row>
    <row r="397" spans="1:28" ht="24" customHeight="1" x14ac:dyDescent="0.55000000000000004">
      <c r="A397" s="238"/>
      <c r="E397" s="239"/>
      <c r="F397" s="239"/>
      <c r="G397" s="239"/>
      <c r="H397" s="239"/>
      <c r="I397" s="239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</row>
    <row r="398" spans="1:28" ht="24" customHeight="1" x14ac:dyDescent="0.55000000000000004">
      <c r="A398" s="238"/>
      <c r="E398" s="239"/>
      <c r="F398" s="239"/>
      <c r="G398" s="239"/>
      <c r="H398" s="239"/>
      <c r="I398" s="239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</row>
    <row r="399" spans="1:28" ht="24" customHeight="1" x14ac:dyDescent="0.55000000000000004">
      <c r="A399" s="238"/>
      <c r="E399" s="239"/>
      <c r="F399" s="239"/>
      <c r="G399" s="239"/>
      <c r="H399" s="239"/>
      <c r="I399" s="239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</row>
    <row r="400" spans="1:28" ht="24" customHeight="1" x14ac:dyDescent="0.55000000000000004">
      <c r="A400" s="238"/>
      <c r="E400" s="239"/>
      <c r="F400" s="239"/>
      <c r="G400" s="239"/>
      <c r="H400" s="239"/>
      <c r="I400" s="239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</row>
    <row r="401" spans="1:28" ht="24" customHeight="1" x14ac:dyDescent="0.55000000000000004">
      <c r="A401" s="238"/>
      <c r="E401" s="239"/>
      <c r="F401" s="239"/>
      <c r="G401" s="239"/>
      <c r="H401" s="239"/>
      <c r="I401" s="239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</row>
    <row r="402" spans="1:28" ht="24" customHeight="1" x14ac:dyDescent="0.55000000000000004">
      <c r="A402" s="238"/>
      <c r="E402" s="239"/>
      <c r="F402" s="239"/>
      <c r="G402" s="239"/>
      <c r="H402" s="239"/>
      <c r="I402" s="239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</row>
    <row r="403" spans="1:28" ht="24" customHeight="1" x14ac:dyDescent="0.55000000000000004">
      <c r="A403" s="238"/>
      <c r="E403" s="239"/>
      <c r="F403" s="239"/>
      <c r="G403" s="239"/>
      <c r="H403" s="239"/>
      <c r="I403" s="239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</row>
    <row r="404" spans="1:28" ht="24" customHeight="1" x14ac:dyDescent="0.55000000000000004">
      <c r="A404" s="238"/>
      <c r="E404" s="239"/>
      <c r="F404" s="239"/>
      <c r="G404" s="239"/>
      <c r="H404" s="239"/>
      <c r="I404" s="239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</row>
    <row r="405" spans="1:28" ht="24" customHeight="1" x14ac:dyDescent="0.55000000000000004">
      <c r="A405" s="238"/>
      <c r="E405" s="239"/>
      <c r="F405" s="239"/>
      <c r="G405" s="239"/>
      <c r="H405" s="239"/>
      <c r="I405" s="239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</row>
    <row r="406" spans="1:28" ht="24" customHeight="1" x14ac:dyDescent="0.55000000000000004">
      <c r="A406" s="238"/>
      <c r="E406" s="239"/>
      <c r="F406" s="239"/>
      <c r="G406" s="239"/>
      <c r="H406" s="239"/>
      <c r="I406" s="239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</row>
    <row r="407" spans="1:28" ht="24" customHeight="1" x14ac:dyDescent="0.55000000000000004">
      <c r="A407" s="238"/>
      <c r="E407" s="239"/>
      <c r="F407" s="239"/>
      <c r="G407" s="239"/>
      <c r="H407" s="239"/>
      <c r="I407" s="239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</row>
    <row r="408" spans="1:28" ht="24" customHeight="1" x14ac:dyDescent="0.55000000000000004">
      <c r="A408" s="238"/>
      <c r="E408" s="239"/>
      <c r="F408" s="239"/>
      <c r="G408" s="239"/>
      <c r="H408" s="239"/>
      <c r="I408" s="239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</row>
    <row r="409" spans="1:28" ht="24" customHeight="1" x14ac:dyDescent="0.55000000000000004">
      <c r="A409" s="238"/>
      <c r="E409" s="239"/>
      <c r="F409" s="239"/>
      <c r="G409" s="239"/>
      <c r="H409" s="239"/>
      <c r="I409" s="239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</row>
    <row r="410" spans="1:28" ht="24" customHeight="1" x14ac:dyDescent="0.55000000000000004">
      <c r="A410" s="238"/>
      <c r="E410" s="239"/>
      <c r="F410" s="239"/>
      <c r="G410" s="239"/>
      <c r="H410" s="239"/>
      <c r="I410" s="239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</row>
    <row r="411" spans="1:28" ht="24" customHeight="1" x14ac:dyDescent="0.55000000000000004">
      <c r="A411" s="238"/>
      <c r="E411" s="239"/>
      <c r="F411" s="239"/>
      <c r="G411" s="239"/>
      <c r="H411" s="239"/>
      <c r="I411" s="239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</row>
    <row r="412" spans="1:28" ht="24" customHeight="1" x14ac:dyDescent="0.55000000000000004">
      <c r="A412" s="238"/>
      <c r="E412" s="239"/>
      <c r="F412" s="239"/>
      <c r="G412" s="239"/>
      <c r="H412" s="239"/>
      <c r="I412" s="239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</row>
    <row r="413" spans="1:28" ht="24" customHeight="1" x14ac:dyDescent="0.55000000000000004">
      <c r="A413" s="238"/>
      <c r="E413" s="239"/>
      <c r="F413" s="239"/>
      <c r="G413" s="239"/>
      <c r="H413" s="239"/>
      <c r="I413" s="239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</row>
    <row r="414" spans="1:28" ht="24" customHeight="1" x14ac:dyDescent="0.55000000000000004">
      <c r="A414" s="238"/>
      <c r="E414" s="239"/>
      <c r="F414" s="239"/>
      <c r="G414" s="239"/>
      <c r="H414" s="239"/>
      <c r="I414" s="239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</row>
    <row r="415" spans="1:28" ht="24" customHeight="1" x14ac:dyDescent="0.55000000000000004">
      <c r="A415" s="238"/>
      <c r="E415" s="239"/>
      <c r="F415" s="239"/>
      <c r="G415" s="239"/>
      <c r="H415" s="239"/>
      <c r="I415" s="239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</row>
    <row r="416" spans="1:28" ht="24" customHeight="1" x14ac:dyDescent="0.55000000000000004">
      <c r="A416" s="238"/>
      <c r="E416" s="239"/>
      <c r="F416" s="239"/>
      <c r="G416" s="239"/>
      <c r="H416" s="239"/>
      <c r="I416" s="239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</row>
    <row r="417" spans="1:28" ht="24" customHeight="1" x14ac:dyDescent="0.55000000000000004">
      <c r="A417" s="238"/>
      <c r="E417" s="239"/>
      <c r="F417" s="239"/>
      <c r="G417" s="239"/>
      <c r="H417" s="239"/>
      <c r="I417" s="239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</row>
    <row r="418" spans="1:28" ht="24" customHeight="1" x14ac:dyDescent="0.55000000000000004">
      <c r="A418" s="238"/>
      <c r="E418" s="239"/>
      <c r="F418" s="239"/>
      <c r="G418" s="239"/>
      <c r="H418" s="239"/>
      <c r="I418" s="239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</row>
    <row r="419" spans="1:28" ht="24" customHeight="1" x14ac:dyDescent="0.55000000000000004">
      <c r="A419" s="238"/>
      <c r="E419" s="239"/>
      <c r="F419" s="239"/>
      <c r="G419" s="239"/>
      <c r="H419" s="239"/>
      <c r="I419" s="239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</row>
    <row r="420" spans="1:28" ht="24" customHeight="1" x14ac:dyDescent="0.55000000000000004">
      <c r="A420" s="238"/>
      <c r="E420" s="239"/>
      <c r="F420" s="239"/>
      <c r="G420" s="239"/>
      <c r="H420" s="239"/>
      <c r="I420" s="239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</row>
    <row r="421" spans="1:28" ht="24" customHeight="1" x14ac:dyDescent="0.55000000000000004">
      <c r="A421" s="238"/>
      <c r="E421" s="239"/>
      <c r="F421" s="239"/>
      <c r="G421" s="239"/>
      <c r="H421" s="239"/>
      <c r="I421" s="239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</row>
    <row r="422" spans="1:28" ht="24" customHeight="1" x14ac:dyDescent="0.55000000000000004">
      <c r="A422" s="238"/>
      <c r="E422" s="239"/>
      <c r="F422" s="239"/>
      <c r="G422" s="239"/>
      <c r="H422" s="239"/>
      <c r="I422" s="239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</row>
    <row r="423" spans="1:28" ht="24" customHeight="1" x14ac:dyDescent="0.55000000000000004">
      <c r="A423" s="238"/>
      <c r="E423" s="239"/>
      <c r="F423" s="239"/>
      <c r="G423" s="239"/>
      <c r="H423" s="239"/>
      <c r="I423" s="239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</row>
    <row r="424" spans="1:28" ht="24" customHeight="1" x14ac:dyDescent="0.55000000000000004">
      <c r="A424" s="238"/>
      <c r="E424" s="239"/>
      <c r="F424" s="239"/>
      <c r="G424" s="239"/>
      <c r="H424" s="239"/>
      <c r="I424" s="239"/>
      <c r="J424" s="100"/>
      <c r="K424" s="100"/>
      <c r="L424" s="100"/>
      <c r="M424" s="100"/>
      <c r="N424" s="100"/>
      <c r="O424" s="100"/>
      <c r="P424" s="100"/>
      <c r="Q424" s="100"/>
      <c r="R424" s="100"/>
      <c r="S424" s="100"/>
      <c r="T424" s="100"/>
      <c r="U424" s="100"/>
      <c r="V424" s="100"/>
      <c r="W424" s="100"/>
      <c r="X424" s="100"/>
      <c r="Y424" s="100"/>
      <c r="Z424" s="100"/>
      <c r="AA424" s="100"/>
      <c r="AB424" s="100"/>
    </row>
    <row r="425" spans="1:28" ht="24" customHeight="1" x14ac:dyDescent="0.55000000000000004">
      <c r="A425" s="238"/>
      <c r="E425" s="239"/>
      <c r="F425" s="239"/>
      <c r="G425" s="239"/>
      <c r="H425" s="239"/>
      <c r="I425" s="239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</row>
    <row r="426" spans="1:28" ht="24" customHeight="1" x14ac:dyDescent="0.55000000000000004">
      <c r="A426" s="238"/>
      <c r="E426" s="239"/>
      <c r="F426" s="239"/>
      <c r="G426" s="239"/>
      <c r="H426" s="239"/>
      <c r="I426" s="239"/>
      <c r="J426" s="100"/>
      <c r="K426" s="100"/>
      <c r="L426" s="100"/>
      <c r="M426" s="100"/>
      <c r="N426" s="100"/>
      <c r="O426" s="100"/>
      <c r="P426" s="100"/>
      <c r="Q426" s="100"/>
      <c r="R426" s="100"/>
      <c r="S426" s="100"/>
      <c r="T426" s="100"/>
      <c r="U426" s="100"/>
      <c r="V426" s="100"/>
      <c r="W426" s="100"/>
      <c r="X426" s="100"/>
      <c r="Y426" s="100"/>
      <c r="Z426" s="100"/>
      <c r="AA426" s="100"/>
      <c r="AB426" s="100"/>
    </row>
    <row r="427" spans="1:28" ht="24" customHeight="1" x14ac:dyDescent="0.55000000000000004">
      <c r="A427" s="238"/>
      <c r="E427" s="239"/>
      <c r="F427" s="239"/>
      <c r="G427" s="239"/>
      <c r="H427" s="239"/>
      <c r="I427" s="239"/>
      <c r="J427" s="100"/>
      <c r="K427" s="100"/>
      <c r="L427" s="100"/>
      <c r="M427" s="100"/>
      <c r="N427" s="100"/>
      <c r="O427" s="100"/>
      <c r="P427" s="100"/>
      <c r="Q427" s="100"/>
      <c r="R427" s="100"/>
      <c r="S427" s="100"/>
      <c r="T427" s="100"/>
      <c r="U427" s="100"/>
      <c r="V427" s="100"/>
      <c r="W427" s="100"/>
      <c r="X427" s="100"/>
      <c r="Y427" s="100"/>
      <c r="Z427" s="100"/>
      <c r="AA427" s="100"/>
      <c r="AB427" s="100"/>
    </row>
    <row r="428" spans="1:28" ht="24" customHeight="1" x14ac:dyDescent="0.55000000000000004">
      <c r="A428" s="238"/>
      <c r="E428" s="239"/>
      <c r="F428" s="239"/>
      <c r="G428" s="239"/>
      <c r="H428" s="239"/>
      <c r="I428" s="239"/>
      <c r="J428" s="100"/>
      <c r="K428" s="100"/>
      <c r="L428" s="100"/>
      <c r="M428" s="100"/>
      <c r="N428" s="100"/>
      <c r="O428" s="100"/>
      <c r="P428" s="100"/>
      <c r="Q428" s="100"/>
      <c r="R428" s="100"/>
      <c r="S428" s="100"/>
      <c r="T428" s="100"/>
      <c r="U428" s="100"/>
      <c r="V428" s="100"/>
      <c r="W428" s="100"/>
      <c r="X428" s="100"/>
      <c r="Y428" s="100"/>
      <c r="Z428" s="100"/>
      <c r="AA428" s="100"/>
      <c r="AB428" s="100"/>
    </row>
    <row r="429" spans="1:28" ht="24" customHeight="1" x14ac:dyDescent="0.55000000000000004">
      <c r="A429" s="238"/>
      <c r="E429" s="239"/>
      <c r="F429" s="239"/>
      <c r="G429" s="239"/>
      <c r="H429" s="239"/>
      <c r="I429" s="239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</row>
    <row r="430" spans="1:28" ht="24" customHeight="1" x14ac:dyDescent="0.55000000000000004">
      <c r="A430" s="238"/>
      <c r="E430" s="239"/>
      <c r="F430" s="239"/>
      <c r="G430" s="239"/>
      <c r="H430" s="239"/>
      <c r="I430" s="239"/>
      <c r="J430" s="100"/>
      <c r="K430" s="100"/>
      <c r="L430" s="100"/>
      <c r="M430" s="100"/>
      <c r="N430" s="100"/>
      <c r="O430" s="100"/>
      <c r="P430" s="100"/>
      <c r="Q430" s="100"/>
      <c r="R430" s="100"/>
      <c r="S430" s="100"/>
      <c r="T430" s="100"/>
      <c r="U430" s="100"/>
      <c r="V430" s="100"/>
      <c r="W430" s="100"/>
      <c r="X430" s="100"/>
      <c r="Y430" s="100"/>
      <c r="Z430" s="100"/>
      <c r="AA430" s="100"/>
      <c r="AB430" s="100"/>
    </row>
    <row r="431" spans="1:28" ht="24" customHeight="1" x14ac:dyDescent="0.55000000000000004">
      <c r="A431" s="238"/>
      <c r="E431" s="239"/>
      <c r="F431" s="239"/>
      <c r="G431" s="239"/>
      <c r="H431" s="239"/>
      <c r="I431" s="239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0"/>
      <c r="AB431" s="100"/>
    </row>
    <row r="432" spans="1:28" ht="24" customHeight="1" x14ac:dyDescent="0.55000000000000004">
      <c r="A432" s="238"/>
      <c r="E432" s="239"/>
      <c r="F432" s="239"/>
      <c r="G432" s="239"/>
      <c r="H432" s="239"/>
      <c r="I432" s="239"/>
      <c r="J432" s="100"/>
      <c r="K432" s="100"/>
      <c r="L432" s="100"/>
      <c r="M432" s="100"/>
      <c r="N432" s="100"/>
      <c r="O432" s="100"/>
      <c r="P432" s="100"/>
      <c r="Q432" s="100"/>
      <c r="R432" s="100"/>
      <c r="S432" s="100"/>
      <c r="T432" s="100"/>
      <c r="U432" s="100"/>
      <c r="V432" s="100"/>
      <c r="W432" s="100"/>
      <c r="X432" s="100"/>
      <c r="Y432" s="100"/>
      <c r="Z432" s="100"/>
      <c r="AA432" s="100"/>
      <c r="AB432" s="100"/>
    </row>
    <row r="433" spans="1:28" ht="24" customHeight="1" x14ac:dyDescent="0.55000000000000004">
      <c r="A433" s="238"/>
      <c r="E433" s="239"/>
      <c r="F433" s="239"/>
      <c r="G433" s="239"/>
      <c r="H433" s="239"/>
      <c r="I433" s="239"/>
      <c r="J433" s="100"/>
      <c r="K433" s="100"/>
      <c r="L433" s="100"/>
      <c r="M433" s="100"/>
      <c r="N433" s="100"/>
      <c r="O433" s="100"/>
      <c r="P433" s="100"/>
      <c r="Q433" s="100"/>
      <c r="R433" s="100"/>
      <c r="S433" s="100"/>
      <c r="T433" s="100"/>
      <c r="U433" s="100"/>
      <c r="V433" s="100"/>
      <c r="W433" s="100"/>
      <c r="X433" s="100"/>
      <c r="Y433" s="100"/>
      <c r="Z433" s="100"/>
      <c r="AA433" s="100"/>
      <c r="AB433" s="100"/>
    </row>
    <row r="434" spans="1:28" ht="24" customHeight="1" x14ac:dyDescent="0.55000000000000004">
      <c r="A434" s="238"/>
      <c r="E434" s="239"/>
      <c r="F434" s="239"/>
      <c r="G434" s="239"/>
      <c r="H434" s="239"/>
      <c r="I434" s="239"/>
      <c r="J434" s="100"/>
      <c r="K434" s="100"/>
      <c r="L434" s="100"/>
      <c r="M434" s="100"/>
      <c r="N434" s="100"/>
      <c r="O434" s="100"/>
      <c r="P434" s="100"/>
      <c r="Q434" s="100"/>
      <c r="R434" s="100"/>
      <c r="S434" s="100"/>
      <c r="T434" s="100"/>
      <c r="U434" s="100"/>
      <c r="V434" s="100"/>
      <c r="W434" s="100"/>
      <c r="X434" s="100"/>
      <c r="Y434" s="100"/>
      <c r="Z434" s="100"/>
      <c r="AA434" s="100"/>
      <c r="AB434" s="100"/>
    </row>
    <row r="435" spans="1:28" ht="24" customHeight="1" x14ac:dyDescent="0.55000000000000004">
      <c r="A435" s="238"/>
      <c r="E435" s="239"/>
      <c r="F435" s="239"/>
      <c r="G435" s="239"/>
      <c r="H435" s="239"/>
      <c r="I435" s="239"/>
      <c r="J435" s="100"/>
      <c r="K435" s="100"/>
      <c r="L435" s="100"/>
      <c r="M435" s="100"/>
      <c r="N435" s="100"/>
      <c r="O435" s="100"/>
      <c r="P435" s="100"/>
      <c r="Q435" s="100"/>
      <c r="R435" s="100"/>
      <c r="S435" s="100"/>
      <c r="T435" s="100"/>
      <c r="U435" s="100"/>
      <c r="V435" s="100"/>
      <c r="W435" s="100"/>
      <c r="X435" s="100"/>
      <c r="Y435" s="100"/>
      <c r="Z435" s="100"/>
      <c r="AA435" s="100"/>
      <c r="AB435" s="100"/>
    </row>
    <row r="436" spans="1:28" ht="24" customHeight="1" x14ac:dyDescent="0.55000000000000004">
      <c r="A436" s="238"/>
      <c r="E436" s="239"/>
      <c r="F436" s="239"/>
      <c r="G436" s="239"/>
      <c r="H436" s="239"/>
      <c r="I436" s="239"/>
      <c r="J436" s="100"/>
      <c r="K436" s="100"/>
      <c r="L436" s="100"/>
      <c r="M436" s="100"/>
      <c r="N436" s="100"/>
      <c r="O436" s="100"/>
      <c r="P436" s="100"/>
      <c r="Q436" s="100"/>
      <c r="R436" s="100"/>
      <c r="S436" s="100"/>
      <c r="T436" s="100"/>
      <c r="U436" s="100"/>
      <c r="V436" s="100"/>
      <c r="W436" s="100"/>
      <c r="X436" s="100"/>
      <c r="Y436" s="100"/>
      <c r="Z436" s="100"/>
      <c r="AA436" s="100"/>
      <c r="AB436" s="100"/>
    </row>
    <row r="437" spans="1:28" ht="24" customHeight="1" x14ac:dyDescent="0.55000000000000004">
      <c r="A437" s="238"/>
      <c r="E437" s="239"/>
      <c r="F437" s="239"/>
      <c r="G437" s="239"/>
      <c r="H437" s="239"/>
      <c r="I437" s="239"/>
      <c r="J437" s="100"/>
      <c r="K437" s="100"/>
      <c r="L437" s="100"/>
      <c r="M437" s="100"/>
      <c r="N437" s="100"/>
      <c r="O437" s="100"/>
      <c r="P437" s="100"/>
      <c r="Q437" s="100"/>
      <c r="R437" s="100"/>
      <c r="S437" s="100"/>
      <c r="T437" s="100"/>
      <c r="U437" s="100"/>
      <c r="V437" s="100"/>
      <c r="W437" s="100"/>
      <c r="X437" s="100"/>
      <c r="Y437" s="100"/>
      <c r="Z437" s="100"/>
      <c r="AA437" s="100"/>
      <c r="AB437" s="100"/>
    </row>
    <row r="438" spans="1:28" ht="24" customHeight="1" x14ac:dyDescent="0.55000000000000004">
      <c r="A438" s="238"/>
      <c r="E438" s="239"/>
      <c r="F438" s="239"/>
      <c r="G438" s="239"/>
      <c r="H438" s="239"/>
      <c r="I438" s="239"/>
      <c r="J438" s="100"/>
      <c r="K438" s="100"/>
      <c r="L438" s="100"/>
      <c r="M438" s="100"/>
      <c r="N438" s="100"/>
      <c r="O438" s="100"/>
      <c r="P438" s="100"/>
      <c r="Q438" s="100"/>
      <c r="R438" s="100"/>
      <c r="S438" s="100"/>
      <c r="T438" s="100"/>
      <c r="U438" s="100"/>
      <c r="V438" s="100"/>
      <c r="W438" s="100"/>
      <c r="X438" s="100"/>
      <c r="Y438" s="100"/>
      <c r="Z438" s="100"/>
      <c r="AA438" s="100"/>
      <c r="AB438" s="100"/>
    </row>
    <row r="439" spans="1:28" ht="24" customHeight="1" x14ac:dyDescent="0.55000000000000004">
      <c r="A439" s="238"/>
      <c r="E439" s="239"/>
      <c r="F439" s="239"/>
      <c r="G439" s="239"/>
      <c r="H439" s="239"/>
      <c r="I439" s="239"/>
      <c r="J439" s="100"/>
      <c r="K439" s="100"/>
      <c r="L439" s="100"/>
      <c r="M439" s="100"/>
      <c r="N439" s="100"/>
      <c r="O439" s="100"/>
      <c r="P439" s="100"/>
      <c r="Q439" s="100"/>
      <c r="R439" s="100"/>
      <c r="S439" s="100"/>
      <c r="T439" s="100"/>
      <c r="U439" s="100"/>
      <c r="V439" s="100"/>
      <c r="W439" s="100"/>
      <c r="X439" s="100"/>
      <c r="Y439" s="100"/>
      <c r="Z439" s="100"/>
      <c r="AA439" s="100"/>
      <c r="AB439" s="100"/>
    </row>
    <row r="440" spans="1:28" ht="24" customHeight="1" x14ac:dyDescent="0.55000000000000004">
      <c r="A440" s="238"/>
      <c r="E440" s="239"/>
      <c r="F440" s="239"/>
      <c r="G440" s="239"/>
      <c r="H440" s="239"/>
      <c r="I440" s="239"/>
      <c r="J440" s="100"/>
      <c r="K440" s="100"/>
      <c r="L440" s="100"/>
      <c r="M440" s="100"/>
      <c r="N440" s="100"/>
      <c r="O440" s="100"/>
      <c r="P440" s="100"/>
      <c r="Q440" s="100"/>
      <c r="R440" s="100"/>
      <c r="S440" s="100"/>
      <c r="T440" s="100"/>
      <c r="U440" s="100"/>
      <c r="V440" s="100"/>
      <c r="W440" s="100"/>
      <c r="X440" s="100"/>
      <c r="Y440" s="100"/>
      <c r="Z440" s="100"/>
      <c r="AA440" s="100"/>
      <c r="AB440" s="100"/>
    </row>
    <row r="441" spans="1:28" ht="24" customHeight="1" x14ac:dyDescent="0.55000000000000004">
      <c r="A441" s="238"/>
      <c r="E441" s="239"/>
      <c r="F441" s="239"/>
      <c r="G441" s="239"/>
      <c r="H441" s="239"/>
      <c r="I441" s="239"/>
      <c r="J441" s="100"/>
      <c r="K441" s="100"/>
      <c r="L441" s="100"/>
      <c r="M441" s="100"/>
      <c r="N441" s="100"/>
      <c r="O441" s="100"/>
      <c r="P441" s="100"/>
      <c r="Q441" s="100"/>
      <c r="R441" s="100"/>
      <c r="S441" s="100"/>
      <c r="T441" s="100"/>
      <c r="U441" s="100"/>
      <c r="V441" s="100"/>
      <c r="W441" s="100"/>
      <c r="X441" s="100"/>
      <c r="Y441" s="100"/>
      <c r="Z441" s="100"/>
      <c r="AA441" s="100"/>
      <c r="AB441" s="100"/>
    </row>
    <row r="442" spans="1:28" ht="24" customHeight="1" x14ac:dyDescent="0.55000000000000004">
      <c r="A442" s="238"/>
      <c r="E442" s="239"/>
      <c r="F442" s="239"/>
      <c r="G442" s="239"/>
      <c r="H442" s="239"/>
      <c r="I442" s="239"/>
      <c r="J442" s="100"/>
      <c r="K442" s="100"/>
      <c r="L442" s="100"/>
      <c r="M442" s="100"/>
      <c r="N442" s="100"/>
      <c r="O442" s="100"/>
      <c r="P442" s="100"/>
      <c r="Q442" s="100"/>
      <c r="R442" s="100"/>
      <c r="S442" s="100"/>
      <c r="T442" s="100"/>
      <c r="U442" s="100"/>
      <c r="V442" s="100"/>
      <c r="W442" s="100"/>
      <c r="X442" s="100"/>
      <c r="Y442" s="100"/>
      <c r="Z442" s="100"/>
      <c r="AA442" s="100"/>
      <c r="AB442" s="100"/>
    </row>
    <row r="443" spans="1:28" ht="24" customHeight="1" x14ac:dyDescent="0.55000000000000004">
      <c r="A443" s="238"/>
      <c r="E443" s="239"/>
      <c r="F443" s="239"/>
      <c r="G443" s="239"/>
      <c r="H443" s="239"/>
      <c r="I443" s="239"/>
      <c r="J443" s="100"/>
      <c r="K443" s="100"/>
      <c r="L443" s="100"/>
      <c r="M443" s="100"/>
      <c r="N443" s="100"/>
      <c r="O443" s="100"/>
      <c r="P443" s="100"/>
      <c r="Q443" s="100"/>
      <c r="R443" s="100"/>
      <c r="S443" s="100"/>
      <c r="T443" s="100"/>
      <c r="U443" s="100"/>
      <c r="V443" s="100"/>
      <c r="W443" s="100"/>
      <c r="X443" s="100"/>
      <c r="Y443" s="100"/>
      <c r="Z443" s="100"/>
      <c r="AA443" s="100"/>
      <c r="AB443" s="100"/>
    </row>
    <row r="444" spans="1:28" ht="24" customHeight="1" x14ac:dyDescent="0.55000000000000004">
      <c r="A444" s="238"/>
      <c r="E444" s="239"/>
      <c r="F444" s="239"/>
      <c r="G444" s="239"/>
      <c r="H444" s="239"/>
      <c r="I444" s="239"/>
      <c r="J444" s="100"/>
      <c r="K444" s="100"/>
      <c r="L444" s="100"/>
      <c r="M444" s="100"/>
      <c r="N444" s="100"/>
      <c r="O444" s="100"/>
      <c r="P444" s="100"/>
      <c r="Q444" s="100"/>
      <c r="R444" s="100"/>
      <c r="S444" s="100"/>
      <c r="T444" s="100"/>
      <c r="U444" s="100"/>
      <c r="V444" s="100"/>
      <c r="W444" s="100"/>
      <c r="X444" s="100"/>
      <c r="Y444" s="100"/>
      <c r="Z444" s="100"/>
      <c r="AA444" s="100"/>
      <c r="AB444" s="100"/>
    </row>
    <row r="445" spans="1:28" ht="24" customHeight="1" x14ac:dyDescent="0.55000000000000004">
      <c r="A445" s="238"/>
      <c r="E445" s="239"/>
      <c r="F445" s="239"/>
      <c r="G445" s="239"/>
      <c r="H445" s="239"/>
      <c r="I445" s="239"/>
      <c r="J445" s="100"/>
      <c r="K445" s="100"/>
      <c r="L445" s="100"/>
      <c r="M445" s="100"/>
      <c r="N445" s="100"/>
      <c r="O445" s="100"/>
      <c r="P445" s="100"/>
      <c r="Q445" s="100"/>
      <c r="R445" s="100"/>
      <c r="S445" s="100"/>
      <c r="T445" s="100"/>
      <c r="U445" s="100"/>
      <c r="V445" s="100"/>
      <c r="W445" s="100"/>
      <c r="X445" s="100"/>
      <c r="Y445" s="100"/>
      <c r="Z445" s="100"/>
      <c r="AA445" s="100"/>
      <c r="AB445" s="100"/>
    </row>
    <row r="446" spans="1:28" ht="24" customHeight="1" x14ac:dyDescent="0.55000000000000004">
      <c r="A446" s="238"/>
      <c r="E446" s="239"/>
      <c r="F446" s="239"/>
      <c r="G446" s="239"/>
      <c r="H446" s="239"/>
      <c r="I446" s="239"/>
      <c r="J446" s="100"/>
      <c r="K446" s="100"/>
      <c r="L446" s="100"/>
      <c r="M446" s="100"/>
      <c r="N446" s="100"/>
      <c r="O446" s="100"/>
      <c r="P446" s="100"/>
      <c r="Q446" s="100"/>
      <c r="R446" s="100"/>
      <c r="S446" s="100"/>
      <c r="T446" s="100"/>
      <c r="U446" s="100"/>
      <c r="V446" s="100"/>
      <c r="W446" s="100"/>
      <c r="X446" s="100"/>
      <c r="Y446" s="100"/>
      <c r="Z446" s="100"/>
      <c r="AA446" s="100"/>
      <c r="AB446" s="100"/>
    </row>
    <row r="447" spans="1:28" ht="24" customHeight="1" x14ac:dyDescent="0.55000000000000004">
      <c r="A447" s="238"/>
      <c r="E447" s="239"/>
      <c r="F447" s="239"/>
      <c r="G447" s="239"/>
      <c r="H447" s="239"/>
      <c r="I447" s="239"/>
      <c r="J447" s="100"/>
      <c r="K447" s="100"/>
      <c r="L447" s="100"/>
      <c r="M447" s="100"/>
      <c r="N447" s="100"/>
      <c r="O447" s="100"/>
      <c r="P447" s="100"/>
      <c r="Q447" s="100"/>
      <c r="R447" s="100"/>
      <c r="S447" s="100"/>
      <c r="T447" s="100"/>
      <c r="U447" s="100"/>
      <c r="V447" s="100"/>
      <c r="W447" s="100"/>
      <c r="X447" s="100"/>
      <c r="Y447" s="100"/>
      <c r="Z447" s="100"/>
      <c r="AA447" s="100"/>
      <c r="AB447" s="100"/>
    </row>
    <row r="448" spans="1:28" ht="24" customHeight="1" x14ac:dyDescent="0.55000000000000004">
      <c r="A448" s="238"/>
      <c r="E448" s="239"/>
      <c r="F448" s="239"/>
      <c r="G448" s="239"/>
      <c r="H448" s="239"/>
      <c r="I448" s="239"/>
      <c r="J448" s="100"/>
      <c r="K448" s="100"/>
      <c r="L448" s="100"/>
      <c r="M448" s="100"/>
      <c r="N448" s="100"/>
      <c r="O448" s="100"/>
      <c r="P448" s="100"/>
      <c r="Q448" s="100"/>
      <c r="R448" s="100"/>
      <c r="S448" s="100"/>
      <c r="T448" s="100"/>
      <c r="U448" s="100"/>
      <c r="V448" s="100"/>
      <c r="W448" s="100"/>
      <c r="X448" s="100"/>
      <c r="Y448" s="100"/>
      <c r="Z448" s="100"/>
      <c r="AA448" s="100"/>
      <c r="AB448" s="100"/>
    </row>
    <row r="449" spans="1:28" ht="24" customHeight="1" x14ac:dyDescent="0.55000000000000004">
      <c r="A449" s="238"/>
      <c r="E449" s="239"/>
      <c r="F449" s="239"/>
      <c r="G449" s="239"/>
      <c r="H449" s="239"/>
      <c r="I449" s="239"/>
      <c r="J449" s="100"/>
      <c r="K449" s="100"/>
      <c r="L449" s="100"/>
      <c r="M449" s="100"/>
      <c r="N449" s="100"/>
      <c r="O449" s="100"/>
      <c r="P449" s="100"/>
      <c r="Q449" s="100"/>
      <c r="R449" s="100"/>
      <c r="S449" s="100"/>
      <c r="T449" s="100"/>
      <c r="U449" s="100"/>
      <c r="V449" s="100"/>
      <c r="W449" s="100"/>
      <c r="X449" s="100"/>
      <c r="Y449" s="100"/>
      <c r="Z449" s="100"/>
      <c r="AA449" s="100"/>
      <c r="AB449" s="100"/>
    </row>
    <row r="450" spans="1:28" ht="24" customHeight="1" x14ac:dyDescent="0.55000000000000004">
      <c r="A450" s="238"/>
      <c r="E450" s="239"/>
      <c r="F450" s="239"/>
      <c r="G450" s="239"/>
      <c r="H450" s="239"/>
      <c r="I450" s="239"/>
      <c r="J450" s="100"/>
      <c r="K450" s="100"/>
      <c r="L450" s="100"/>
      <c r="M450" s="100"/>
      <c r="N450" s="100"/>
      <c r="O450" s="100"/>
      <c r="P450" s="100"/>
      <c r="Q450" s="100"/>
      <c r="R450" s="100"/>
      <c r="S450" s="100"/>
      <c r="T450" s="100"/>
      <c r="U450" s="100"/>
      <c r="V450" s="100"/>
      <c r="W450" s="100"/>
      <c r="X450" s="100"/>
      <c r="Y450" s="100"/>
      <c r="Z450" s="100"/>
      <c r="AA450" s="100"/>
      <c r="AB450" s="100"/>
    </row>
    <row r="451" spans="1:28" ht="24" customHeight="1" x14ac:dyDescent="0.55000000000000004">
      <c r="A451" s="238"/>
      <c r="E451" s="239"/>
      <c r="F451" s="239"/>
      <c r="G451" s="239"/>
      <c r="H451" s="239"/>
      <c r="I451" s="239"/>
      <c r="J451" s="100"/>
      <c r="K451" s="100"/>
      <c r="L451" s="100"/>
      <c r="M451" s="100"/>
      <c r="N451" s="100"/>
      <c r="O451" s="100"/>
      <c r="P451" s="100"/>
      <c r="Q451" s="100"/>
      <c r="R451" s="100"/>
      <c r="S451" s="100"/>
      <c r="T451" s="100"/>
      <c r="U451" s="100"/>
      <c r="V451" s="100"/>
      <c r="W451" s="100"/>
      <c r="X451" s="100"/>
      <c r="Y451" s="100"/>
      <c r="Z451" s="100"/>
      <c r="AA451" s="100"/>
      <c r="AB451" s="100"/>
    </row>
    <row r="452" spans="1:28" ht="24" customHeight="1" x14ac:dyDescent="0.55000000000000004">
      <c r="A452" s="238"/>
      <c r="E452" s="239"/>
      <c r="F452" s="239"/>
      <c r="G452" s="239"/>
      <c r="H452" s="239"/>
      <c r="I452" s="239"/>
      <c r="J452" s="100"/>
      <c r="K452" s="100"/>
      <c r="L452" s="100"/>
      <c r="M452" s="100"/>
      <c r="N452" s="100"/>
      <c r="O452" s="100"/>
      <c r="P452" s="100"/>
      <c r="Q452" s="100"/>
      <c r="R452" s="100"/>
      <c r="S452" s="100"/>
      <c r="T452" s="100"/>
      <c r="U452" s="100"/>
      <c r="V452" s="100"/>
      <c r="W452" s="100"/>
      <c r="X452" s="100"/>
      <c r="Y452" s="100"/>
      <c r="Z452" s="100"/>
      <c r="AA452" s="100"/>
      <c r="AB452" s="100"/>
    </row>
    <row r="453" spans="1:28" ht="24" customHeight="1" x14ac:dyDescent="0.55000000000000004">
      <c r="A453" s="238"/>
      <c r="E453" s="239"/>
      <c r="F453" s="239"/>
      <c r="G453" s="239"/>
      <c r="H453" s="239"/>
      <c r="I453" s="239"/>
      <c r="J453" s="100"/>
      <c r="K453" s="100"/>
      <c r="L453" s="100"/>
      <c r="M453" s="100"/>
      <c r="N453" s="100"/>
      <c r="O453" s="100"/>
      <c r="P453" s="100"/>
      <c r="Q453" s="100"/>
      <c r="R453" s="100"/>
      <c r="S453" s="100"/>
      <c r="T453" s="100"/>
      <c r="U453" s="100"/>
      <c r="V453" s="100"/>
      <c r="W453" s="100"/>
      <c r="X453" s="100"/>
      <c r="Y453" s="100"/>
      <c r="Z453" s="100"/>
      <c r="AA453" s="100"/>
      <c r="AB453" s="100"/>
    </row>
    <row r="454" spans="1:28" ht="24" customHeight="1" x14ac:dyDescent="0.55000000000000004">
      <c r="A454" s="238"/>
      <c r="E454" s="239"/>
      <c r="F454" s="239"/>
      <c r="G454" s="239"/>
      <c r="H454" s="239"/>
      <c r="I454" s="239"/>
      <c r="J454" s="100"/>
      <c r="K454" s="100"/>
      <c r="L454" s="100"/>
      <c r="M454" s="100"/>
      <c r="N454" s="100"/>
      <c r="O454" s="100"/>
      <c r="P454" s="100"/>
      <c r="Q454" s="100"/>
      <c r="R454" s="100"/>
      <c r="S454" s="100"/>
      <c r="T454" s="100"/>
      <c r="U454" s="100"/>
      <c r="V454" s="100"/>
      <c r="W454" s="100"/>
      <c r="X454" s="100"/>
      <c r="Y454" s="100"/>
      <c r="Z454" s="100"/>
      <c r="AA454" s="100"/>
      <c r="AB454" s="100"/>
    </row>
    <row r="455" spans="1:28" ht="24" customHeight="1" x14ac:dyDescent="0.55000000000000004">
      <c r="A455" s="238"/>
      <c r="E455" s="239"/>
      <c r="F455" s="239"/>
      <c r="G455" s="239"/>
      <c r="H455" s="239"/>
      <c r="I455" s="239"/>
      <c r="J455" s="100"/>
      <c r="K455" s="100"/>
      <c r="L455" s="100"/>
      <c r="M455" s="100"/>
      <c r="N455" s="100"/>
      <c r="O455" s="100"/>
      <c r="P455" s="100"/>
      <c r="Q455" s="100"/>
      <c r="R455" s="100"/>
      <c r="S455" s="100"/>
      <c r="T455" s="100"/>
      <c r="U455" s="100"/>
      <c r="V455" s="100"/>
      <c r="W455" s="100"/>
      <c r="X455" s="100"/>
      <c r="Y455" s="100"/>
      <c r="Z455" s="100"/>
      <c r="AA455" s="100"/>
      <c r="AB455" s="100"/>
    </row>
    <row r="456" spans="1:28" ht="24" customHeight="1" x14ac:dyDescent="0.55000000000000004">
      <c r="A456" s="238"/>
      <c r="E456" s="239"/>
      <c r="F456" s="239"/>
      <c r="G456" s="239"/>
      <c r="H456" s="239"/>
      <c r="I456" s="239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0"/>
      <c r="AB456" s="100"/>
    </row>
    <row r="457" spans="1:28" ht="24" customHeight="1" x14ac:dyDescent="0.55000000000000004">
      <c r="A457" s="238"/>
      <c r="E457" s="239"/>
      <c r="F457" s="239"/>
      <c r="G457" s="239"/>
      <c r="H457" s="239"/>
      <c r="I457" s="239"/>
      <c r="J457" s="100"/>
      <c r="K457" s="100"/>
      <c r="L457" s="100"/>
      <c r="M457" s="100"/>
      <c r="N457" s="100"/>
      <c r="O457" s="100"/>
      <c r="P457" s="100"/>
      <c r="Q457" s="100"/>
      <c r="R457" s="100"/>
      <c r="S457" s="100"/>
      <c r="T457" s="100"/>
      <c r="U457" s="100"/>
      <c r="V457" s="100"/>
      <c r="W457" s="100"/>
      <c r="X457" s="100"/>
      <c r="Y457" s="100"/>
      <c r="Z457" s="100"/>
      <c r="AA457" s="100"/>
      <c r="AB457" s="100"/>
    </row>
    <row r="458" spans="1:28" ht="24" customHeight="1" x14ac:dyDescent="0.55000000000000004">
      <c r="A458" s="238"/>
      <c r="E458" s="239"/>
      <c r="F458" s="239"/>
      <c r="G458" s="239"/>
      <c r="H458" s="239"/>
      <c r="I458" s="239"/>
      <c r="J458" s="100"/>
      <c r="K458" s="100"/>
      <c r="L458" s="100"/>
      <c r="M458" s="100"/>
      <c r="N458" s="100"/>
      <c r="O458" s="100"/>
      <c r="P458" s="100"/>
      <c r="Q458" s="100"/>
      <c r="R458" s="100"/>
      <c r="S458" s="100"/>
      <c r="T458" s="100"/>
      <c r="U458" s="100"/>
      <c r="V458" s="100"/>
      <c r="W458" s="100"/>
      <c r="X458" s="100"/>
      <c r="Y458" s="100"/>
      <c r="Z458" s="100"/>
      <c r="AA458" s="100"/>
      <c r="AB458" s="100"/>
    </row>
    <row r="459" spans="1:28" ht="24" customHeight="1" x14ac:dyDescent="0.55000000000000004">
      <c r="A459" s="238"/>
      <c r="E459" s="239"/>
      <c r="F459" s="239"/>
      <c r="G459" s="239"/>
      <c r="H459" s="239"/>
      <c r="I459" s="239"/>
      <c r="J459" s="100"/>
      <c r="K459" s="100"/>
      <c r="L459" s="100"/>
      <c r="M459" s="100"/>
      <c r="N459" s="100"/>
      <c r="O459" s="100"/>
      <c r="P459" s="100"/>
      <c r="Q459" s="100"/>
      <c r="R459" s="100"/>
      <c r="S459" s="100"/>
      <c r="T459" s="100"/>
      <c r="U459" s="100"/>
      <c r="V459" s="100"/>
      <c r="W459" s="100"/>
      <c r="X459" s="100"/>
      <c r="Y459" s="100"/>
      <c r="Z459" s="100"/>
      <c r="AA459" s="100"/>
      <c r="AB459" s="100"/>
    </row>
    <row r="460" spans="1:28" ht="24" customHeight="1" x14ac:dyDescent="0.55000000000000004">
      <c r="A460" s="238"/>
      <c r="E460" s="239"/>
      <c r="F460" s="239"/>
      <c r="G460" s="239"/>
      <c r="H460" s="239"/>
      <c r="I460" s="239"/>
      <c r="J460" s="100"/>
      <c r="K460" s="100"/>
      <c r="L460" s="100"/>
      <c r="M460" s="100"/>
      <c r="N460" s="100"/>
      <c r="O460" s="100"/>
      <c r="P460" s="100"/>
      <c r="Q460" s="100"/>
      <c r="R460" s="100"/>
      <c r="S460" s="100"/>
      <c r="T460" s="100"/>
      <c r="U460" s="100"/>
      <c r="V460" s="100"/>
      <c r="W460" s="100"/>
      <c r="X460" s="100"/>
      <c r="Y460" s="100"/>
      <c r="Z460" s="100"/>
      <c r="AA460" s="100"/>
      <c r="AB460" s="100"/>
    </row>
    <row r="461" spans="1:28" ht="24" customHeight="1" x14ac:dyDescent="0.55000000000000004">
      <c r="A461" s="238"/>
      <c r="E461" s="239"/>
      <c r="F461" s="239"/>
      <c r="G461" s="239"/>
      <c r="H461" s="239"/>
      <c r="I461" s="239"/>
      <c r="J461" s="100"/>
      <c r="K461" s="100"/>
      <c r="L461" s="100"/>
      <c r="M461" s="100"/>
      <c r="N461" s="100"/>
      <c r="O461" s="100"/>
      <c r="P461" s="100"/>
      <c r="Q461" s="100"/>
      <c r="R461" s="100"/>
      <c r="S461" s="100"/>
      <c r="T461" s="100"/>
      <c r="U461" s="100"/>
      <c r="V461" s="100"/>
      <c r="W461" s="100"/>
      <c r="X461" s="100"/>
      <c r="Y461" s="100"/>
      <c r="Z461" s="100"/>
      <c r="AA461" s="100"/>
      <c r="AB461" s="100"/>
    </row>
    <row r="462" spans="1:28" ht="24" customHeight="1" x14ac:dyDescent="0.55000000000000004">
      <c r="A462" s="238"/>
      <c r="E462" s="239"/>
      <c r="F462" s="239"/>
      <c r="G462" s="239"/>
      <c r="H462" s="239"/>
      <c r="I462" s="239"/>
      <c r="J462" s="100"/>
      <c r="K462" s="100"/>
      <c r="L462" s="100"/>
      <c r="M462" s="100"/>
      <c r="N462" s="100"/>
      <c r="O462" s="100"/>
      <c r="P462" s="100"/>
      <c r="Q462" s="100"/>
      <c r="R462" s="100"/>
      <c r="S462" s="100"/>
      <c r="T462" s="100"/>
      <c r="U462" s="100"/>
      <c r="V462" s="100"/>
      <c r="W462" s="100"/>
      <c r="X462" s="100"/>
      <c r="Y462" s="100"/>
      <c r="Z462" s="100"/>
      <c r="AA462" s="100"/>
      <c r="AB462" s="100"/>
    </row>
    <row r="463" spans="1:28" ht="24" customHeight="1" x14ac:dyDescent="0.55000000000000004">
      <c r="A463" s="238"/>
      <c r="E463" s="239"/>
      <c r="F463" s="239"/>
      <c r="G463" s="239"/>
      <c r="H463" s="239"/>
      <c r="I463" s="239"/>
      <c r="J463" s="100"/>
      <c r="K463" s="100"/>
      <c r="L463" s="100"/>
      <c r="M463" s="100"/>
      <c r="N463" s="100"/>
      <c r="O463" s="100"/>
      <c r="P463" s="100"/>
      <c r="Q463" s="100"/>
      <c r="R463" s="100"/>
      <c r="S463" s="100"/>
      <c r="T463" s="100"/>
      <c r="U463" s="100"/>
      <c r="V463" s="100"/>
      <c r="W463" s="100"/>
      <c r="X463" s="100"/>
      <c r="Y463" s="100"/>
      <c r="Z463" s="100"/>
      <c r="AA463" s="100"/>
      <c r="AB463" s="100"/>
    </row>
    <row r="464" spans="1:28" ht="24" customHeight="1" x14ac:dyDescent="0.55000000000000004">
      <c r="A464" s="238"/>
      <c r="E464" s="239"/>
      <c r="F464" s="239"/>
      <c r="G464" s="239"/>
      <c r="H464" s="239"/>
      <c r="I464" s="239"/>
      <c r="J464" s="100"/>
      <c r="K464" s="100"/>
      <c r="L464" s="100"/>
      <c r="M464" s="100"/>
      <c r="N464" s="100"/>
      <c r="O464" s="100"/>
      <c r="P464" s="100"/>
      <c r="Q464" s="100"/>
      <c r="R464" s="100"/>
      <c r="S464" s="100"/>
      <c r="T464" s="100"/>
      <c r="U464" s="100"/>
      <c r="V464" s="100"/>
      <c r="W464" s="100"/>
      <c r="X464" s="100"/>
      <c r="Y464" s="100"/>
      <c r="Z464" s="100"/>
      <c r="AA464" s="100"/>
      <c r="AB464" s="100"/>
    </row>
    <row r="465" spans="1:28" ht="24" customHeight="1" x14ac:dyDescent="0.55000000000000004">
      <c r="A465" s="238"/>
      <c r="E465" s="239"/>
      <c r="F465" s="239"/>
      <c r="G465" s="239"/>
      <c r="H465" s="239"/>
      <c r="I465" s="239"/>
      <c r="J465" s="100"/>
      <c r="K465" s="100"/>
      <c r="L465" s="100"/>
      <c r="M465" s="100"/>
      <c r="N465" s="100"/>
      <c r="O465" s="100"/>
      <c r="P465" s="100"/>
      <c r="Q465" s="100"/>
      <c r="R465" s="100"/>
      <c r="S465" s="100"/>
      <c r="T465" s="100"/>
      <c r="U465" s="100"/>
      <c r="V465" s="100"/>
      <c r="W465" s="100"/>
      <c r="X465" s="100"/>
      <c r="Y465" s="100"/>
      <c r="Z465" s="100"/>
      <c r="AA465" s="100"/>
      <c r="AB465" s="100"/>
    </row>
    <row r="466" spans="1:28" ht="24" customHeight="1" x14ac:dyDescent="0.55000000000000004">
      <c r="A466" s="238"/>
      <c r="E466" s="239"/>
      <c r="F466" s="239"/>
      <c r="G466" s="239"/>
      <c r="H466" s="239"/>
      <c r="I466" s="239"/>
      <c r="J466" s="100"/>
      <c r="K466" s="100"/>
      <c r="L466" s="100"/>
      <c r="M466" s="100"/>
      <c r="N466" s="100"/>
      <c r="O466" s="100"/>
      <c r="P466" s="100"/>
      <c r="Q466" s="100"/>
      <c r="R466" s="100"/>
      <c r="S466" s="100"/>
      <c r="T466" s="100"/>
      <c r="U466" s="100"/>
      <c r="V466" s="100"/>
      <c r="W466" s="100"/>
      <c r="X466" s="100"/>
      <c r="Y466" s="100"/>
      <c r="Z466" s="100"/>
      <c r="AA466" s="100"/>
      <c r="AB466" s="100"/>
    </row>
    <row r="467" spans="1:28" ht="24" customHeight="1" x14ac:dyDescent="0.55000000000000004">
      <c r="A467" s="238"/>
      <c r="E467" s="239"/>
      <c r="F467" s="239"/>
      <c r="G467" s="239"/>
      <c r="H467" s="239"/>
      <c r="I467" s="239"/>
      <c r="J467" s="100"/>
      <c r="K467" s="100"/>
      <c r="L467" s="100"/>
      <c r="M467" s="100"/>
      <c r="N467" s="100"/>
      <c r="O467" s="100"/>
      <c r="P467" s="100"/>
      <c r="Q467" s="100"/>
      <c r="R467" s="100"/>
      <c r="S467" s="100"/>
      <c r="T467" s="100"/>
      <c r="U467" s="100"/>
      <c r="V467" s="100"/>
      <c r="W467" s="100"/>
      <c r="X467" s="100"/>
      <c r="Y467" s="100"/>
      <c r="Z467" s="100"/>
      <c r="AA467" s="100"/>
      <c r="AB467" s="100"/>
    </row>
    <row r="468" spans="1:28" ht="24" customHeight="1" x14ac:dyDescent="0.55000000000000004">
      <c r="A468" s="238"/>
      <c r="E468" s="239"/>
      <c r="F468" s="239"/>
      <c r="G468" s="239"/>
      <c r="H468" s="239"/>
      <c r="I468" s="239"/>
      <c r="J468" s="100"/>
      <c r="K468" s="100"/>
      <c r="L468" s="100"/>
      <c r="M468" s="100"/>
      <c r="N468" s="100"/>
      <c r="O468" s="100"/>
      <c r="P468" s="100"/>
      <c r="Q468" s="100"/>
      <c r="R468" s="100"/>
      <c r="S468" s="100"/>
      <c r="T468" s="100"/>
      <c r="U468" s="100"/>
      <c r="V468" s="100"/>
      <c r="W468" s="100"/>
      <c r="X468" s="100"/>
      <c r="Y468" s="100"/>
      <c r="Z468" s="100"/>
      <c r="AA468" s="100"/>
      <c r="AB468" s="100"/>
    </row>
    <row r="469" spans="1:28" ht="24" customHeight="1" x14ac:dyDescent="0.55000000000000004">
      <c r="A469" s="238"/>
      <c r="E469" s="239"/>
      <c r="F469" s="239"/>
      <c r="G469" s="239"/>
      <c r="H469" s="239"/>
      <c r="I469" s="239"/>
      <c r="J469" s="100"/>
      <c r="K469" s="100"/>
      <c r="L469" s="100"/>
      <c r="M469" s="100"/>
      <c r="N469" s="100"/>
      <c r="O469" s="100"/>
      <c r="P469" s="100"/>
      <c r="Q469" s="100"/>
      <c r="R469" s="100"/>
      <c r="S469" s="100"/>
      <c r="T469" s="100"/>
      <c r="U469" s="100"/>
      <c r="V469" s="100"/>
      <c r="W469" s="100"/>
      <c r="X469" s="100"/>
      <c r="Y469" s="100"/>
      <c r="Z469" s="100"/>
      <c r="AA469" s="100"/>
      <c r="AB469" s="100"/>
    </row>
    <row r="470" spans="1:28" ht="24" customHeight="1" x14ac:dyDescent="0.55000000000000004">
      <c r="A470" s="238"/>
      <c r="E470" s="239"/>
      <c r="F470" s="239"/>
      <c r="G470" s="239"/>
      <c r="H470" s="239"/>
      <c r="I470" s="239"/>
      <c r="J470" s="100"/>
      <c r="K470" s="100"/>
      <c r="L470" s="100"/>
      <c r="M470" s="100"/>
      <c r="N470" s="100"/>
      <c r="O470" s="100"/>
      <c r="P470" s="100"/>
      <c r="Q470" s="100"/>
      <c r="R470" s="100"/>
      <c r="S470" s="100"/>
      <c r="T470" s="100"/>
      <c r="U470" s="100"/>
      <c r="V470" s="100"/>
      <c r="W470" s="100"/>
      <c r="X470" s="100"/>
      <c r="Y470" s="100"/>
      <c r="Z470" s="100"/>
      <c r="AA470" s="100"/>
      <c r="AB470" s="100"/>
    </row>
    <row r="471" spans="1:28" ht="24" customHeight="1" x14ac:dyDescent="0.55000000000000004">
      <c r="A471" s="238"/>
      <c r="E471" s="239"/>
      <c r="F471" s="239"/>
      <c r="G471" s="239"/>
      <c r="H471" s="239"/>
      <c r="I471" s="239"/>
      <c r="J471" s="100"/>
      <c r="K471" s="100"/>
      <c r="L471" s="100"/>
      <c r="M471" s="100"/>
      <c r="N471" s="100"/>
      <c r="O471" s="100"/>
      <c r="P471" s="100"/>
      <c r="Q471" s="100"/>
      <c r="R471" s="100"/>
      <c r="S471" s="100"/>
      <c r="T471" s="100"/>
      <c r="U471" s="100"/>
      <c r="V471" s="100"/>
      <c r="W471" s="100"/>
      <c r="X471" s="100"/>
      <c r="Y471" s="100"/>
      <c r="Z471" s="100"/>
      <c r="AA471" s="100"/>
      <c r="AB471" s="100"/>
    </row>
    <row r="472" spans="1:28" ht="24" customHeight="1" x14ac:dyDescent="0.55000000000000004">
      <c r="A472" s="238"/>
      <c r="E472" s="239"/>
      <c r="F472" s="239"/>
      <c r="G472" s="239"/>
      <c r="H472" s="239"/>
      <c r="I472" s="239"/>
      <c r="J472" s="100"/>
      <c r="K472" s="100"/>
      <c r="L472" s="100"/>
      <c r="M472" s="100"/>
      <c r="N472" s="100"/>
      <c r="O472" s="100"/>
      <c r="P472" s="100"/>
      <c r="Q472" s="100"/>
      <c r="R472" s="100"/>
      <c r="S472" s="100"/>
      <c r="T472" s="100"/>
      <c r="U472" s="100"/>
      <c r="V472" s="100"/>
      <c r="W472" s="100"/>
      <c r="X472" s="100"/>
      <c r="Y472" s="100"/>
      <c r="Z472" s="100"/>
      <c r="AA472" s="100"/>
      <c r="AB472" s="100"/>
    </row>
    <row r="473" spans="1:28" ht="24" customHeight="1" x14ac:dyDescent="0.55000000000000004">
      <c r="A473" s="238"/>
      <c r="E473" s="239"/>
      <c r="F473" s="239"/>
      <c r="G473" s="239"/>
      <c r="H473" s="239"/>
      <c r="I473" s="239"/>
      <c r="J473" s="100"/>
      <c r="K473" s="100"/>
      <c r="L473" s="100"/>
      <c r="M473" s="100"/>
      <c r="N473" s="100"/>
      <c r="O473" s="100"/>
      <c r="P473" s="100"/>
      <c r="Q473" s="100"/>
      <c r="R473" s="100"/>
      <c r="S473" s="100"/>
      <c r="T473" s="100"/>
      <c r="U473" s="100"/>
      <c r="V473" s="100"/>
      <c r="W473" s="100"/>
      <c r="X473" s="100"/>
      <c r="Y473" s="100"/>
      <c r="Z473" s="100"/>
      <c r="AA473" s="100"/>
      <c r="AB473" s="100"/>
    </row>
    <row r="474" spans="1:28" ht="24" customHeight="1" x14ac:dyDescent="0.55000000000000004">
      <c r="A474" s="238"/>
      <c r="E474" s="239"/>
      <c r="F474" s="239"/>
      <c r="G474" s="239"/>
      <c r="H474" s="239"/>
      <c r="I474" s="239"/>
      <c r="J474" s="100"/>
      <c r="K474" s="100"/>
      <c r="L474" s="100"/>
      <c r="M474" s="100"/>
      <c r="N474" s="100"/>
      <c r="O474" s="100"/>
      <c r="P474" s="100"/>
      <c r="Q474" s="100"/>
      <c r="R474" s="100"/>
      <c r="S474" s="100"/>
      <c r="T474" s="100"/>
      <c r="U474" s="100"/>
      <c r="V474" s="100"/>
      <c r="W474" s="100"/>
      <c r="X474" s="100"/>
      <c r="Y474" s="100"/>
      <c r="Z474" s="100"/>
      <c r="AA474" s="100"/>
      <c r="AB474" s="100"/>
    </row>
    <row r="475" spans="1:28" ht="24" customHeight="1" x14ac:dyDescent="0.55000000000000004">
      <c r="A475" s="238"/>
      <c r="E475" s="239"/>
      <c r="F475" s="239"/>
      <c r="G475" s="239"/>
      <c r="H475" s="239"/>
      <c r="I475" s="239"/>
      <c r="J475" s="100"/>
      <c r="K475" s="100"/>
      <c r="L475" s="100"/>
      <c r="M475" s="100"/>
      <c r="N475" s="100"/>
      <c r="O475" s="100"/>
      <c r="P475" s="100"/>
      <c r="Q475" s="100"/>
      <c r="R475" s="100"/>
      <c r="S475" s="100"/>
      <c r="T475" s="100"/>
      <c r="U475" s="100"/>
      <c r="V475" s="100"/>
      <c r="W475" s="100"/>
      <c r="X475" s="100"/>
      <c r="Y475" s="100"/>
      <c r="Z475" s="100"/>
      <c r="AA475" s="100"/>
      <c r="AB475" s="100"/>
    </row>
    <row r="476" spans="1:28" ht="24" customHeight="1" x14ac:dyDescent="0.55000000000000004">
      <c r="A476" s="238"/>
      <c r="E476" s="239"/>
      <c r="F476" s="239"/>
      <c r="G476" s="239"/>
      <c r="H476" s="239"/>
      <c r="I476" s="239"/>
      <c r="J476" s="100"/>
      <c r="K476" s="100"/>
      <c r="L476" s="100"/>
      <c r="M476" s="100"/>
      <c r="N476" s="100"/>
      <c r="O476" s="100"/>
      <c r="P476" s="100"/>
      <c r="Q476" s="100"/>
      <c r="R476" s="100"/>
      <c r="S476" s="100"/>
      <c r="T476" s="100"/>
      <c r="U476" s="100"/>
      <c r="V476" s="100"/>
      <c r="W476" s="100"/>
      <c r="X476" s="100"/>
      <c r="Y476" s="100"/>
      <c r="Z476" s="100"/>
      <c r="AA476" s="100"/>
      <c r="AB476" s="100"/>
    </row>
    <row r="477" spans="1:28" ht="24" customHeight="1" x14ac:dyDescent="0.55000000000000004">
      <c r="A477" s="238"/>
      <c r="E477" s="239"/>
      <c r="F477" s="239"/>
      <c r="G477" s="239"/>
      <c r="H477" s="239"/>
      <c r="I477" s="239"/>
      <c r="J477" s="100"/>
      <c r="K477" s="100"/>
      <c r="L477" s="100"/>
      <c r="M477" s="100"/>
      <c r="N477" s="100"/>
      <c r="O477" s="100"/>
      <c r="P477" s="100"/>
      <c r="Q477" s="100"/>
      <c r="R477" s="100"/>
      <c r="S477" s="100"/>
      <c r="T477" s="100"/>
      <c r="U477" s="100"/>
      <c r="V477" s="100"/>
      <c r="W477" s="100"/>
      <c r="X477" s="100"/>
      <c r="Y477" s="100"/>
      <c r="Z477" s="100"/>
      <c r="AA477" s="100"/>
      <c r="AB477" s="100"/>
    </row>
    <row r="478" spans="1:28" ht="24" customHeight="1" x14ac:dyDescent="0.55000000000000004">
      <c r="A478" s="238"/>
      <c r="E478" s="239"/>
      <c r="F478" s="239"/>
      <c r="G478" s="239"/>
      <c r="H478" s="239"/>
      <c r="I478" s="239"/>
      <c r="J478" s="100"/>
      <c r="K478" s="100"/>
      <c r="L478" s="100"/>
      <c r="M478" s="100"/>
      <c r="N478" s="100"/>
      <c r="O478" s="100"/>
      <c r="P478" s="100"/>
      <c r="Q478" s="100"/>
      <c r="R478" s="100"/>
      <c r="S478" s="100"/>
      <c r="T478" s="100"/>
      <c r="U478" s="100"/>
      <c r="V478" s="100"/>
      <c r="W478" s="100"/>
      <c r="X478" s="100"/>
      <c r="Y478" s="100"/>
      <c r="Z478" s="100"/>
      <c r="AA478" s="100"/>
      <c r="AB478" s="100"/>
    </row>
    <row r="479" spans="1:28" ht="24" customHeight="1" x14ac:dyDescent="0.55000000000000004">
      <c r="A479" s="238"/>
      <c r="E479" s="239"/>
      <c r="F479" s="239"/>
      <c r="G479" s="239"/>
      <c r="H479" s="239"/>
      <c r="I479" s="239"/>
      <c r="J479" s="100"/>
      <c r="K479" s="100"/>
      <c r="L479" s="100"/>
      <c r="M479" s="100"/>
      <c r="N479" s="100"/>
      <c r="O479" s="100"/>
      <c r="P479" s="100"/>
      <c r="Q479" s="100"/>
      <c r="R479" s="100"/>
      <c r="S479" s="100"/>
      <c r="T479" s="100"/>
      <c r="U479" s="100"/>
      <c r="V479" s="100"/>
      <c r="W479" s="100"/>
      <c r="X479" s="100"/>
      <c r="Y479" s="100"/>
      <c r="Z479" s="100"/>
      <c r="AA479" s="100"/>
      <c r="AB479" s="100"/>
    </row>
    <row r="480" spans="1:28" ht="24" customHeight="1" x14ac:dyDescent="0.55000000000000004">
      <c r="A480" s="238"/>
      <c r="E480" s="239"/>
      <c r="F480" s="239"/>
      <c r="G480" s="239"/>
      <c r="H480" s="239"/>
      <c r="I480" s="239"/>
      <c r="J480" s="100"/>
      <c r="K480" s="100"/>
      <c r="L480" s="100"/>
      <c r="M480" s="100"/>
      <c r="N480" s="100"/>
      <c r="O480" s="100"/>
      <c r="P480" s="100"/>
      <c r="Q480" s="100"/>
      <c r="R480" s="100"/>
      <c r="S480" s="100"/>
      <c r="T480" s="100"/>
      <c r="U480" s="100"/>
      <c r="V480" s="100"/>
      <c r="W480" s="100"/>
      <c r="X480" s="100"/>
      <c r="Y480" s="100"/>
      <c r="Z480" s="100"/>
      <c r="AA480" s="100"/>
      <c r="AB480" s="100"/>
    </row>
    <row r="481" spans="1:28" ht="24" customHeight="1" x14ac:dyDescent="0.55000000000000004">
      <c r="A481" s="238"/>
      <c r="E481" s="239"/>
      <c r="F481" s="239"/>
      <c r="G481" s="239"/>
      <c r="H481" s="239"/>
      <c r="I481" s="239"/>
      <c r="J481" s="100"/>
      <c r="K481" s="100"/>
      <c r="L481" s="100"/>
      <c r="M481" s="100"/>
      <c r="N481" s="100"/>
      <c r="O481" s="100"/>
      <c r="P481" s="100"/>
      <c r="Q481" s="100"/>
      <c r="R481" s="100"/>
      <c r="S481" s="100"/>
      <c r="T481" s="100"/>
      <c r="U481" s="100"/>
      <c r="V481" s="100"/>
      <c r="W481" s="100"/>
      <c r="X481" s="100"/>
      <c r="Y481" s="100"/>
      <c r="Z481" s="100"/>
      <c r="AA481" s="100"/>
      <c r="AB481" s="100"/>
    </row>
    <row r="482" spans="1:28" ht="24" customHeight="1" x14ac:dyDescent="0.55000000000000004">
      <c r="A482" s="238"/>
      <c r="E482" s="239"/>
      <c r="F482" s="239"/>
      <c r="G482" s="239"/>
      <c r="H482" s="239"/>
      <c r="I482" s="239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0"/>
      <c r="AB482" s="100"/>
    </row>
    <row r="483" spans="1:28" ht="24" customHeight="1" x14ac:dyDescent="0.55000000000000004">
      <c r="A483" s="238"/>
      <c r="E483" s="239"/>
      <c r="F483" s="239"/>
      <c r="G483" s="239"/>
      <c r="H483" s="239"/>
      <c r="I483" s="239"/>
      <c r="J483" s="100"/>
      <c r="K483" s="100"/>
      <c r="L483" s="100"/>
      <c r="M483" s="100"/>
      <c r="N483" s="100"/>
      <c r="O483" s="100"/>
      <c r="P483" s="100"/>
      <c r="Q483" s="100"/>
      <c r="R483" s="100"/>
      <c r="S483" s="100"/>
      <c r="T483" s="100"/>
      <c r="U483" s="100"/>
      <c r="V483" s="100"/>
      <c r="W483" s="100"/>
      <c r="X483" s="100"/>
      <c r="Y483" s="100"/>
      <c r="Z483" s="100"/>
      <c r="AA483" s="100"/>
      <c r="AB483" s="100"/>
    </row>
    <row r="484" spans="1:28" ht="24" customHeight="1" x14ac:dyDescent="0.55000000000000004">
      <c r="A484" s="238"/>
      <c r="E484" s="239"/>
      <c r="F484" s="239"/>
      <c r="G484" s="239"/>
      <c r="H484" s="239"/>
      <c r="I484" s="239"/>
      <c r="J484" s="100"/>
      <c r="K484" s="100"/>
      <c r="L484" s="100"/>
      <c r="M484" s="100"/>
      <c r="N484" s="100"/>
      <c r="O484" s="100"/>
      <c r="P484" s="100"/>
      <c r="Q484" s="100"/>
      <c r="R484" s="100"/>
      <c r="S484" s="100"/>
      <c r="T484" s="100"/>
      <c r="U484" s="100"/>
      <c r="V484" s="100"/>
      <c r="W484" s="100"/>
      <c r="X484" s="100"/>
      <c r="Y484" s="100"/>
      <c r="Z484" s="100"/>
      <c r="AA484" s="100"/>
      <c r="AB484" s="100"/>
    </row>
    <row r="485" spans="1:28" ht="24" customHeight="1" x14ac:dyDescent="0.55000000000000004">
      <c r="A485" s="238"/>
      <c r="E485" s="239"/>
      <c r="F485" s="239"/>
      <c r="G485" s="239"/>
      <c r="H485" s="239"/>
      <c r="I485" s="239"/>
      <c r="J485" s="100"/>
      <c r="K485" s="100"/>
      <c r="L485" s="100"/>
      <c r="M485" s="100"/>
      <c r="N485" s="100"/>
      <c r="O485" s="100"/>
      <c r="P485" s="100"/>
      <c r="Q485" s="100"/>
      <c r="R485" s="100"/>
      <c r="S485" s="100"/>
      <c r="T485" s="100"/>
      <c r="U485" s="100"/>
      <c r="V485" s="100"/>
      <c r="W485" s="100"/>
      <c r="X485" s="100"/>
      <c r="Y485" s="100"/>
      <c r="Z485" s="100"/>
      <c r="AA485" s="100"/>
      <c r="AB485" s="100"/>
    </row>
    <row r="486" spans="1:28" ht="24" customHeight="1" x14ac:dyDescent="0.55000000000000004">
      <c r="A486" s="238"/>
      <c r="E486" s="239"/>
      <c r="F486" s="239"/>
      <c r="G486" s="239"/>
      <c r="H486" s="239"/>
      <c r="I486" s="239"/>
      <c r="J486" s="100"/>
      <c r="K486" s="100"/>
      <c r="L486" s="100"/>
      <c r="M486" s="100"/>
      <c r="N486" s="100"/>
      <c r="O486" s="100"/>
      <c r="P486" s="100"/>
      <c r="Q486" s="100"/>
      <c r="R486" s="100"/>
      <c r="S486" s="100"/>
      <c r="T486" s="100"/>
      <c r="U486" s="100"/>
      <c r="V486" s="100"/>
      <c r="W486" s="100"/>
      <c r="X486" s="100"/>
      <c r="Y486" s="100"/>
      <c r="Z486" s="100"/>
      <c r="AA486" s="100"/>
      <c r="AB486" s="100"/>
    </row>
    <row r="487" spans="1:28" ht="24" customHeight="1" x14ac:dyDescent="0.55000000000000004">
      <c r="A487" s="238"/>
      <c r="E487" s="239"/>
      <c r="F487" s="239"/>
      <c r="G487" s="239"/>
      <c r="H487" s="239"/>
      <c r="I487" s="239"/>
      <c r="J487" s="100"/>
      <c r="K487" s="100"/>
      <c r="L487" s="100"/>
      <c r="M487" s="100"/>
      <c r="N487" s="100"/>
      <c r="O487" s="100"/>
      <c r="P487" s="100"/>
      <c r="Q487" s="100"/>
      <c r="R487" s="100"/>
      <c r="S487" s="100"/>
      <c r="T487" s="100"/>
      <c r="U487" s="100"/>
      <c r="V487" s="100"/>
      <c r="W487" s="100"/>
      <c r="X487" s="100"/>
      <c r="Y487" s="100"/>
      <c r="Z487" s="100"/>
      <c r="AA487" s="100"/>
      <c r="AB487" s="100"/>
    </row>
    <row r="488" spans="1:28" ht="24" customHeight="1" x14ac:dyDescent="0.55000000000000004">
      <c r="A488" s="238"/>
      <c r="E488" s="239"/>
      <c r="F488" s="239"/>
      <c r="G488" s="239"/>
      <c r="H488" s="239"/>
      <c r="I488" s="239"/>
      <c r="J488" s="100"/>
      <c r="K488" s="100"/>
      <c r="L488" s="100"/>
      <c r="M488" s="100"/>
      <c r="N488" s="100"/>
      <c r="O488" s="100"/>
      <c r="P488" s="100"/>
      <c r="Q488" s="100"/>
      <c r="R488" s="100"/>
      <c r="S488" s="100"/>
      <c r="T488" s="100"/>
      <c r="U488" s="100"/>
      <c r="V488" s="100"/>
      <c r="W488" s="100"/>
      <c r="X488" s="100"/>
      <c r="Y488" s="100"/>
      <c r="Z488" s="100"/>
      <c r="AA488" s="100"/>
      <c r="AB488" s="100"/>
    </row>
    <row r="489" spans="1:28" ht="24" customHeight="1" x14ac:dyDescent="0.55000000000000004">
      <c r="A489" s="238"/>
      <c r="E489" s="239"/>
      <c r="F489" s="239"/>
      <c r="G489" s="239"/>
      <c r="H489" s="239"/>
      <c r="I489" s="239"/>
      <c r="J489" s="100"/>
      <c r="K489" s="100"/>
      <c r="L489" s="100"/>
      <c r="M489" s="100"/>
      <c r="N489" s="100"/>
      <c r="O489" s="100"/>
      <c r="P489" s="100"/>
      <c r="Q489" s="100"/>
      <c r="R489" s="100"/>
      <c r="S489" s="100"/>
      <c r="T489" s="100"/>
      <c r="U489" s="100"/>
      <c r="V489" s="100"/>
      <c r="W489" s="100"/>
      <c r="X489" s="100"/>
      <c r="Y489" s="100"/>
      <c r="Z489" s="100"/>
      <c r="AA489" s="100"/>
      <c r="AB489" s="100"/>
    </row>
    <row r="490" spans="1:28" ht="24" customHeight="1" x14ac:dyDescent="0.55000000000000004">
      <c r="A490" s="238"/>
      <c r="E490" s="239"/>
      <c r="F490" s="239"/>
      <c r="G490" s="239"/>
      <c r="H490" s="239"/>
      <c r="I490" s="239"/>
      <c r="J490" s="100"/>
      <c r="K490" s="100"/>
      <c r="L490" s="100"/>
      <c r="M490" s="100"/>
      <c r="N490" s="100"/>
      <c r="O490" s="100"/>
      <c r="P490" s="100"/>
      <c r="Q490" s="100"/>
      <c r="R490" s="100"/>
      <c r="S490" s="100"/>
      <c r="T490" s="100"/>
      <c r="U490" s="100"/>
      <c r="V490" s="100"/>
      <c r="W490" s="100"/>
      <c r="X490" s="100"/>
      <c r="Y490" s="100"/>
      <c r="Z490" s="100"/>
      <c r="AA490" s="100"/>
      <c r="AB490" s="100"/>
    </row>
    <row r="491" spans="1:28" ht="24" customHeight="1" x14ac:dyDescent="0.55000000000000004">
      <c r="A491" s="238"/>
      <c r="E491" s="239"/>
      <c r="F491" s="239"/>
      <c r="G491" s="239"/>
      <c r="H491" s="239"/>
      <c r="I491" s="239"/>
      <c r="J491" s="100"/>
      <c r="K491" s="100"/>
      <c r="L491" s="100"/>
      <c r="M491" s="100"/>
      <c r="N491" s="100"/>
      <c r="O491" s="100"/>
      <c r="P491" s="100"/>
      <c r="Q491" s="100"/>
      <c r="R491" s="100"/>
      <c r="S491" s="100"/>
      <c r="T491" s="100"/>
      <c r="U491" s="100"/>
      <c r="V491" s="100"/>
      <c r="W491" s="100"/>
      <c r="X491" s="100"/>
      <c r="Y491" s="100"/>
      <c r="Z491" s="100"/>
      <c r="AA491" s="100"/>
      <c r="AB491" s="100"/>
    </row>
    <row r="492" spans="1:28" ht="24" customHeight="1" x14ac:dyDescent="0.55000000000000004">
      <c r="A492" s="238"/>
      <c r="E492" s="239"/>
      <c r="F492" s="239"/>
      <c r="G492" s="239"/>
      <c r="H492" s="239"/>
      <c r="I492" s="239"/>
      <c r="J492" s="100"/>
      <c r="K492" s="100"/>
      <c r="L492" s="100"/>
      <c r="M492" s="100"/>
      <c r="N492" s="100"/>
      <c r="O492" s="100"/>
      <c r="P492" s="100"/>
      <c r="Q492" s="100"/>
      <c r="R492" s="100"/>
      <c r="S492" s="100"/>
      <c r="T492" s="100"/>
      <c r="U492" s="100"/>
      <c r="V492" s="100"/>
      <c r="W492" s="100"/>
      <c r="X492" s="100"/>
      <c r="Y492" s="100"/>
      <c r="Z492" s="100"/>
      <c r="AA492" s="100"/>
      <c r="AB492" s="100"/>
    </row>
    <row r="493" spans="1:28" ht="24" customHeight="1" x14ac:dyDescent="0.55000000000000004">
      <c r="A493" s="238"/>
      <c r="E493" s="239"/>
      <c r="F493" s="239"/>
      <c r="G493" s="239"/>
      <c r="H493" s="239"/>
      <c r="I493" s="239"/>
      <c r="J493" s="100"/>
      <c r="K493" s="100"/>
      <c r="L493" s="100"/>
      <c r="M493" s="100"/>
      <c r="N493" s="100"/>
      <c r="O493" s="100"/>
      <c r="P493" s="100"/>
      <c r="Q493" s="100"/>
      <c r="R493" s="100"/>
      <c r="S493" s="100"/>
      <c r="T493" s="100"/>
      <c r="U493" s="100"/>
      <c r="V493" s="100"/>
      <c r="W493" s="100"/>
      <c r="X493" s="100"/>
      <c r="Y493" s="100"/>
      <c r="Z493" s="100"/>
      <c r="AA493" s="100"/>
      <c r="AB493" s="100"/>
    </row>
    <row r="494" spans="1:28" ht="24" customHeight="1" x14ac:dyDescent="0.55000000000000004">
      <c r="A494" s="238"/>
      <c r="E494" s="239"/>
      <c r="F494" s="239"/>
      <c r="G494" s="239"/>
      <c r="H494" s="239"/>
      <c r="I494" s="239"/>
      <c r="J494" s="100"/>
      <c r="K494" s="100"/>
      <c r="L494" s="100"/>
      <c r="M494" s="100"/>
      <c r="N494" s="100"/>
      <c r="O494" s="100"/>
      <c r="P494" s="100"/>
      <c r="Q494" s="100"/>
      <c r="R494" s="100"/>
      <c r="S494" s="100"/>
      <c r="T494" s="100"/>
      <c r="U494" s="100"/>
      <c r="V494" s="100"/>
      <c r="W494" s="100"/>
      <c r="X494" s="100"/>
      <c r="Y494" s="100"/>
      <c r="Z494" s="100"/>
      <c r="AA494" s="100"/>
      <c r="AB494" s="100"/>
    </row>
    <row r="495" spans="1:28" ht="24" customHeight="1" x14ac:dyDescent="0.55000000000000004">
      <c r="A495" s="238"/>
      <c r="E495" s="239"/>
      <c r="F495" s="239"/>
      <c r="G495" s="239"/>
      <c r="H495" s="239"/>
      <c r="I495" s="239"/>
      <c r="J495" s="100"/>
      <c r="K495" s="100"/>
      <c r="L495" s="100"/>
      <c r="M495" s="100"/>
      <c r="N495" s="100"/>
      <c r="O495" s="100"/>
      <c r="P495" s="100"/>
      <c r="Q495" s="100"/>
      <c r="R495" s="100"/>
      <c r="S495" s="100"/>
      <c r="T495" s="100"/>
      <c r="U495" s="100"/>
      <c r="V495" s="100"/>
      <c r="W495" s="100"/>
      <c r="X495" s="100"/>
      <c r="Y495" s="100"/>
      <c r="Z495" s="100"/>
      <c r="AA495" s="100"/>
      <c r="AB495" s="100"/>
    </row>
    <row r="496" spans="1:28" ht="24" customHeight="1" x14ac:dyDescent="0.55000000000000004">
      <c r="A496" s="238"/>
      <c r="E496" s="239"/>
      <c r="F496" s="239"/>
      <c r="G496" s="239"/>
      <c r="H496" s="239"/>
      <c r="I496" s="239"/>
      <c r="J496" s="100"/>
      <c r="K496" s="100"/>
      <c r="L496" s="100"/>
      <c r="M496" s="100"/>
      <c r="N496" s="100"/>
      <c r="O496" s="100"/>
      <c r="P496" s="100"/>
      <c r="Q496" s="100"/>
      <c r="R496" s="100"/>
      <c r="S496" s="100"/>
      <c r="T496" s="100"/>
      <c r="U496" s="100"/>
      <c r="V496" s="100"/>
      <c r="W496" s="100"/>
      <c r="X496" s="100"/>
      <c r="Y496" s="100"/>
      <c r="Z496" s="100"/>
      <c r="AA496" s="100"/>
      <c r="AB496" s="100"/>
    </row>
    <row r="497" spans="1:28" ht="24" customHeight="1" x14ac:dyDescent="0.55000000000000004">
      <c r="A497" s="238"/>
      <c r="E497" s="239"/>
      <c r="F497" s="239"/>
      <c r="G497" s="239"/>
      <c r="H497" s="239"/>
      <c r="I497" s="239"/>
      <c r="J497" s="100"/>
      <c r="K497" s="100"/>
      <c r="L497" s="100"/>
      <c r="M497" s="100"/>
      <c r="N497" s="100"/>
      <c r="O497" s="100"/>
      <c r="P497" s="100"/>
      <c r="Q497" s="100"/>
      <c r="R497" s="100"/>
      <c r="S497" s="100"/>
      <c r="T497" s="100"/>
      <c r="U497" s="100"/>
      <c r="V497" s="100"/>
      <c r="W497" s="100"/>
      <c r="X497" s="100"/>
      <c r="Y497" s="100"/>
      <c r="Z497" s="100"/>
      <c r="AA497" s="100"/>
      <c r="AB497" s="100"/>
    </row>
    <row r="498" spans="1:28" ht="24" customHeight="1" x14ac:dyDescent="0.55000000000000004">
      <c r="A498" s="238"/>
      <c r="E498" s="239"/>
      <c r="F498" s="239"/>
      <c r="G498" s="239"/>
      <c r="H498" s="239"/>
      <c r="I498" s="239"/>
      <c r="J498" s="100"/>
      <c r="K498" s="100"/>
      <c r="L498" s="100"/>
      <c r="M498" s="100"/>
      <c r="N498" s="100"/>
      <c r="O498" s="100"/>
      <c r="P498" s="100"/>
      <c r="Q498" s="100"/>
      <c r="R498" s="100"/>
      <c r="S498" s="100"/>
      <c r="T498" s="100"/>
      <c r="U498" s="100"/>
      <c r="V498" s="100"/>
      <c r="W498" s="100"/>
      <c r="X498" s="100"/>
      <c r="Y498" s="100"/>
      <c r="Z498" s="100"/>
      <c r="AA498" s="100"/>
      <c r="AB498" s="100"/>
    </row>
    <row r="499" spans="1:28" ht="24" customHeight="1" x14ac:dyDescent="0.55000000000000004">
      <c r="A499" s="238"/>
      <c r="E499" s="239"/>
      <c r="F499" s="239"/>
      <c r="G499" s="239"/>
      <c r="H499" s="239"/>
      <c r="I499" s="239"/>
      <c r="J499" s="100"/>
      <c r="K499" s="100"/>
      <c r="L499" s="100"/>
      <c r="M499" s="100"/>
      <c r="N499" s="100"/>
      <c r="O499" s="100"/>
      <c r="P499" s="100"/>
      <c r="Q499" s="100"/>
      <c r="R499" s="100"/>
      <c r="S499" s="100"/>
      <c r="T499" s="100"/>
      <c r="U499" s="100"/>
      <c r="V499" s="100"/>
      <c r="W499" s="100"/>
      <c r="X499" s="100"/>
      <c r="Y499" s="100"/>
      <c r="Z499" s="100"/>
      <c r="AA499" s="100"/>
      <c r="AB499" s="100"/>
    </row>
    <row r="500" spans="1:28" ht="24" customHeight="1" x14ac:dyDescent="0.55000000000000004">
      <c r="A500" s="238"/>
      <c r="E500" s="239"/>
      <c r="F500" s="239"/>
      <c r="G500" s="239"/>
      <c r="H500" s="239"/>
      <c r="I500" s="239"/>
      <c r="J500" s="100"/>
      <c r="K500" s="100"/>
      <c r="L500" s="100"/>
      <c r="M500" s="100"/>
      <c r="N500" s="100"/>
      <c r="O500" s="100"/>
      <c r="P500" s="100"/>
      <c r="Q500" s="100"/>
      <c r="R500" s="100"/>
      <c r="S500" s="100"/>
      <c r="T500" s="100"/>
      <c r="U500" s="100"/>
      <c r="V500" s="100"/>
      <c r="W500" s="100"/>
      <c r="X500" s="100"/>
      <c r="Y500" s="100"/>
      <c r="Z500" s="100"/>
      <c r="AA500" s="100"/>
      <c r="AB500" s="100"/>
    </row>
    <row r="501" spans="1:28" ht="24" customHeight="1" x14ac:dyDescent="0.55000000000000004">
      <c r="A501" s="238"/>
      <c r="E501" s="239"/>
      <c r="F501" s="239"/>
      <c r="G501" s="239"/>
      <c r="H501" s="239"/>
      <c r="I501" s="239"/>
      <c r="J501" s="100"/>
      <c r="K501" s="100"/>
      <c r="L501" s="100"/>
      <c r="M501" s="100"/>
      <c r="N501" s="100"/>
      <c r="O501" s="100"/>
      <c r="P501" s="100"/>
      <c r="Q501" s="100"/>
      <c r="R501" s="100"/>
      <c r="S501" s="100"/>
      <c r="T501" s="100"/>
      <c r="U501" s="100"/>
      <c r="V501" s="100"/>
      <c r="W501" s="100"/>
      <c r="X501" s="100"/>
      <c r="Y501" s="100"/>
      <c r="Z501" s="100"/>
      <c r="AA501" s="100"/>
      <c r="AB501" s="100"/>
    </row>
    <row r="502" spans="1:28" ht="24" customHeight="1" x14ac:dyDescent="0.55000000000000004">
      <c r="A502" s="238"/>
      <c r="E502" s="239"/>
      <c r="F502" s="239"/>
      <c r="G502" s="239"/>
      <c r="H502" s="239"/>
      <c r="I502" s="239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0"/>
      <c r="AB502" s="100"/>
    </row>
    <row r="503" spans="1:28" ht="24" customHeight="1" x14ac:dyDescent="0.55000000000000004">
      <c r="A503" s="238"/>
      <c r="E503" s="239"/>
      <c r="F503" s="239"/>
      <c r="G503" s="239"/>
      <c r="H503" s="239"/>
      <c r="I503" s="239"/>
      <c r="J503" s="100"/>
      <c r="K503" s="100"/>
      <c r="L503" s="100"/>
      <c r="M503" s="100"/>
      <c r="N503" s="100"/>
      <c r="O503" s="100"/>
      <c r="P503" s="100"/>
      <c r="Q503" s="100"/>
      <c r="R503" s="100"/>
      <c r="S503" s="100"/>
      <c r="T503" s="100"/>
      <c r="U503" s="100"/>
      <c r="V503" s="100"/>
      <c r="W503" s="100"/>
      <c r="X503" s="100"/>
      <c r="Y503" s="100"/>
      <c r="Z503" s="100"/>
      <c r="AA503" s="100"/>
      <c r="AB503" s="100"/>
    </row>
    <row r="504" spans="1:28" ht="24" customHeight="1" x14ac:dyDescent="0.55000000000000004">
      <c r="A504" s="238"/>
      <c r="E504" s="239"/>
      <c r="F504" s="239"/>
      <c r="G504" s="239"/>
      <c r="H504" s="239"/>
      <c r="I504" s="239"/>
      <c r="J504" s="100"/>
      <c r="K504" s="100"/>
      <c r="L504" s="100"/>
      <c r="M504" s="100"/>
      <c r="N504" s="100"/>
      <c r="O504" s="100"/>
      <c r="P504" s="100"/>
      <c r="Q504" s="100"/>
      <c r="R504" s="100"/>
      <c r="S504" s="100"/>
      <c r="T504" s="100"/>
      <c r="U504" s="100"/>
      <c r="V504" s="100"/>
      <c r="W504" s="100"/>
      <c r="X504" s="100"/>
      <c r="Y504" s="100"/>
      <c r="Z504" s="100"/>
      <c r="AA504" s="100"/>
      <c r="AB504" s="100"/>
    </row>
    <row r="505" spans="1:28" ht="24" customHeight="1" x14ac:dyDescent="0.55000000000000004">
      <c r="A505" s="238"/>
      <c r="E505" s="239"/>
      <c r="F505" s="239"/>
      <c r="G505" s="239"/>
      <c r="H505" s="239"/>
      <c r="I505" s="239"/>
      <c r="J505" s="100"/>
      <c r="K505" s="100"/>
      <c r="L505" s="100"/>
      <c r="M505" s="100"/>
      <c r="N505" s="100"/>
      <c r="O505" s="100"/>
      <c r="P505" s="100"/>
      <c r="Q505" s="100"/>
      <c r="R505" s="100"/>
      <c r="S505" s="100"/>
      <c r="T505" s="100"/>
      <c r="U505" s="100"/>
      <c r="V505" s="100"/>
      <c r="W505" s="100"/>
      <c r="X505" s="100"/>
      <c r="Y505" s="100"/>
      <c r="Z505" s="100"/>
      <c r="AA505" s="100"/>
      <c r="AB505" s="100"/>
    </row>
    <row r="506" spans="1:28" ht="24" customHeight="1" x14ac:dyDescent="0.55000000000000004">
      <c r="A506" s="238"/>
      <c r="E506" s="239"/>
      <c r="F506" s="239"/>
      <c r="G506" s="239"/>
      <c r="H506" s="239"/>
      <c r="I506" s="239"/>
      <c r="J506" s="100"/>
      <c r="K506" s="100"/>
      <c r="L506" s="100"/>
      <c r="M506" s="100"/>
      <c r="N506" s="100"/>
      <c r="O506" s="100"/>
      <c r="P506" s="100"/>
      <c r="Q506" s="100"/>
      <c r="R506" s="100"/>
      <c r="S506" s="100"/>
      <c r="T506" s="100"/>
      <c r="U506" s="100"/>
      <c r="V506" s="100"/>
      <c r="W506" s="100"/>
      <c r="X506" s="100"/>
      <c r="Y506" s="100"/>
      <c r="Z506" s="100"/>
      <c r="AA506" s="100"/>
      <c r="AB506" s="100"/>
    </row>
    <row r="507" spans="1:28" ht="24" customHeight="1" x14ac:dyDescent="0.55000000000000004">
      <c r="A507" s="238"/>
      <c r="E507" s="239"/>
      <c r="F507" s="239"/>
      <c r="G507" s="239"/>
      <c r="H507" s="239"/>
      <c r="I507" s="239"/>
      <c r="J507" s="100"/>
      <c r="K507" s="100"/>
      <c r="L507" s="100"/>
      <c r="M507" s="100"/>
      <c r="N507" s="100"/>
      <c r="O507" s="100"/>
      <c r="P507" s="100"/>
      <c r="Q507" s="100"/>
      <c r="R507" s="100"/>
      <c r="S507" s="100"/>
      <c r="T507" s="100"/>
      <c r="U507" s="100"/>
      <c r="V507" s="100"/>
      <c r="W507" s="100"/>
      <c r="X507" s="100"/>
      <c r="Y507" s="100"/>
      <c r="Z507" s="100"/>
      <c r="AA507" s="100"/>
      <c r="AB507" s="100"/>
    </row>
    <row r="508" spans="1:28" ht="24" customHeight="1" x14ac:dyDescent="0.55000000000000004">
      <c r="A508" s="238"/>
      <c r="E508" s="239"/>
      <c r="F508" s="239"/>
      <c r="G508" s="239"/>
      <c r="H508" s="239"/>
      <c r="I508" s="239"/>
      <c r="J508" s="100"/>
      <c r="K508" s="100"/>
      <c r="L508" s="100"/>
      <c r="M508" s="100"/>
      <c r="N508" s="100"/>
      <c r="O508" s="100"/>
      <c r="P508" s="100"/>
      <c r="Q508" s="100"/>
      <c r="R508" s="100"/>
      <c r="S508" s="100"/>
      <c r="T508" s="100"/>
      <c r="U508" s="100"/>
      <c r="V508" s="100"/>
      <c r="W508" s="100"/>
      <c r="X508" s="100"/>
      <c r="Y508" s="100"/>
      <c r="Z508" s="100"/>
      <c r="AA508" s="100"/>
      <c r="AB508" s="100"/>
    </row>
    <row r="509" spans="1:28" ht="24" customHeight="1" x14ac:dyDescent="0.55000000000000004">
      <c r="A509" s="238"/>
      <c r="E509" s="239"/>
      <c r="F509" s="239"/>
      <c r="G509" s="239"/>
      <c r="H509" s="239"/>
      <c r="I509" s="239"/>
      <c r="J509" s="100"/>
      <c r="K509" s="100"/>
      <c r="L509" s="100"/>
      <c r="M509" s="100"/>
      <c r="N509" s="100"/>
      <c r="O509" s="100"/>
      <c r="P509" s="100"/>
      <c r="Q509" s="100"/>
      <c r="R509" s="100"/>
      <c r="S509" s="100"/>
      <c r="T509" s="100"/>
      <c r="U509" s="100"/>
      <c r="V509" s="100"/>
      <c r="W509" s="100"/>
      <c r="X509" s="100"/>
      <c r="Y509" s="100"/>
      <c r="Z509" s="100"/>
      <c r="AA509" s="100"/>
      <c r="AB509" s="100"/>
    </row>
    <row r="510" spans="1:28" ht="24" customHeight="1" x14ac:dyDescent="0.55000000000000004">
      <c r="A510" s="238"/>
      <c r="E510" s="239"/>
      <c r="F510" s="239"/>
      <c r="G510" s="239"/>
      <c r="H510" s="239"/>
      <c r="I510" s="239"/>
      <c r="J510" s="100"/>
      <c r="K510" s="100"/>
      <c r="L510" s="100"/>
      <c r="M510" s="100"/>
      <c r="N510" s="100"/>
      <c r="O510" s="100"/>
      <c r="P510" s="100"/>
      <c r="Q510" s="100"/>
      <c r="R510" s="100"/>
      <c r="S510" s="100"/>
      <c r="T510" s="100"/>
      <c r="U510" s="100"/>
      <c r="V510" s="100"/>
      <c r="W510" s="100"/>
      <c r="X510" s="100"/>
      <c r="Y510" s="100"/>
      <c r="Z510" s="100"/>
      <c r="AA510" s="100"/>
      <c r="AB510" s="100"/>
    </row>
    <row r="511" spans="1:28" ht="24" customHeight="1" x14ac:dyDescent="0.55000000000000004">
      <c r="A511" s="238"/>
      <c r="E511" s="239"/>
      <c r="F511" s="239"/>
      <c r="G511" s="239"/>
      <c r="H511" s="239"/>
      <c r="I511" s="239"/>
      <c r="J511" s="100"/>
      <c r="K511" s="100"/>
      <c r="L511" s="100"/>
      <c r="M511" s="100"/>
      <c r="N511" s="100"/>
      <c r="O511" s="100"/>
      <c r="P511" s="100"/>
      <c r="Q511" s="100"/>
      <c r="R511" s="100"/>
      <c r="S511" s="100"/>
      <c r="T511" s="100"/>
      <c r="U511" s="100"/>
      <c r="V511" s="100"/>
      <c r="W511" s="100"/>
      <c r="X511" s="100"/>
      <c r="Y511" s="100"/>
      <c r="Z511" s="100"/>
      <c r="AA511" s="100"/>
      <c r="AB511" s="100"/>
    </row>
    <row r="512" spans="1:28" ht="24" customHeight="1" x14ac:dyDescent="0.55000000000000004">
      <c r="A512" s="238"/>
      <c r="E512" s="239"/>
      <c r="F512" s="239"/>
      <c r="G512" s="239"/>
      <c r="H512" s="239"/>
      <c r="I512" s="239"/>
      <c r="J512" s="100"/>
      <c r="K512" s="100"/>
      <c r="L512" s="100"/>
      <c r="M512" s="100"/>
      <c r="N512" s="100"/>
      <c r="O512" s="100"/>
      <c r="P512" s="100"/>
      <c r="Q512" s="100"/>
      <c r="R512" s="100"/>
      <c r="S512" s="100"/>
      <c r="T512" s="100"/>
      <c r="U512" s="100"/>
      <c r="V512" s="100"/>
      <c r="W512" s="100"/>
      <c r="X512" s="100"/>
      <c r="Y512" s="100"/>
      <c r="Z512" s="100"/>
      <c r="AA512" s="100"/>
      <c r="AB512" s="100"/>
    </row>
    <row r="513" spans="1:28" ht="24" customHeight="1" x14ac:dyDescent="0.55000000000000004">
      <c r="A513" s="238"/>
      <c r="E513" s="239"/>
      <c r="F513" s="239"/>
      <c r="G513" s="239"/>
      <c r="H513" s="239"/>
      <c r="I513" s="239"/>
      <c r="J513" s="100"/>
      <c r="K513" s="100"/>
      <c r="L513" s="100"/>
      <c r="M513" s="100"/>
      <c r="N513" s="100"/>
      <c r="O513" s="100"/>
      <c r="P513" s="100"/>
      <c r="Q513" s="100"/>
      <c r="R513" s="100"/>
      <c r="S513" s="100"/>
      <c r="T513" s="100"/>
      <c r="U513" s="100"/>
      <c r="V513" s="100"/>
      <c r="W513" s="100"/>
      <c r="X513" s="100"/>
      <c r="Y513" s="100"/>
      <c r="Z513" s="100"/>
      <c r="AA513" s="100"/>
      <c r="AB513" s="100"/>
    </row>
    <row r="514" spans="1:28" ht="24" customHeight="1" x14ac:dyDescent="0.55000000000000004">
      <c r="A514" s="238"/>
      <c r="E514" s="239"/>
      <c r="F514" s="239"/>
      <c r="G514" s="239"/>
      <c r="H514" s="239"/>
      <c r="I514" s="239"/>
      <c r="J514" s="100"/>
      <c r="K514" s="100"/>
      <c r="L514" s="100"/>
      <c r="M514" s="100"/>
      <c r="N514" s="100"/>
      <c r="O514" s="100"/>
      <c r="P514" s="100"/>
      <c r="Q514" s="100"/>
      <c r="R514" s="100"/>
      <c r="S514" s="100"/>
      <c r="T514" s="100"/>
      <c r="U514" s="100"/>
      <c r="V514" s="100"/>
      <c r="W514" s="100"/>
      <c r="X514" s="100"/>
      <c r="Y514" s="100"/>
      <c r="Z514" s="100"/>
      <c r="AA514" s="100"/>
      <c r="AB514" s="100"/>
    </row>
    <row r="515" spans="1:28" ht="24" customHeight="1" x14ac:dyDescent="0.55000000000000004">
      <c r="A515" s="238"/>
      <c r="E515" s="239"/>
      <c r="F515" s="239"/>
      <c r="G515" s="239"/>
      <c r="H515" s="239"/>
      <c r="I515" s="239"/>
      <c r="J515" s="100"/>
      <c r="K515" s="100"/>
      <c r="L515" s="100"/>
      <c r="M515" s="100"/>
      <c r="N515" s="100"/>
      <c r="O515" s="100"/>
      <c r="P515" s="100"/>
      <c r="Q515" s="100"/>
      <c r="R515" s="100"/>
      <c r="S515" s="100"/>
      <c r="T515" s="100"/>
      <c r="U515" s="100"/>
      <c r="V515" s="100"/>
      <c r="W515" s="100"/>
      <c r="X515" s="100"/>
      <c r="Y515" s="100"/>
      <c r="Z515" s="100"/>
      <c r="AA515" s="100"/>
      <c r="AB515" s="100"/>
    </row>
    <row r="516" spans="1:28" ht="24" customHeight="1" x14ac:dyDescent="0.55000000000000004">
      <c r="A516" s="238"/>
      <c r="E516" s="239"/>
      <c r="F516" s="239"/>
      <c r="G516" s="239"/>
      <c r="H516" s="239"/>
      <c r="I516" s="239"/>
      <c r="J516" s="100"/>
      <c r="K516" s="100"/>
      <c r="L516" s="100"/>
      <c r="M516" s="100"/>
      <c r="N516" s="100"/>
      <c r="O516" s="100"/>
      <c r="P516" s="100"/>
      <c r="Q516" s="100"/>
      <c r="R516" s="100"/>
      <c r="S516" s="100"/>
      <c r="T516" s="100"/>
      <c r="U516" s="100"/>
      <c r="V516" s="100"/>
      <c r="W516" s="100"/>
      <c r="X516" s="100"/>
      <c r="Y516" s="100"/>
      <c r="Z516" s="100"/>
      <c r="AA516" s="100"/>
      <c r="AB516" s="100"/>
    </row>
    <row r="517" spans="1:28" ht="24" customHeight="1" x14ac:dyDescent="0.55000000000000004">
      <c r="A517" s="238"/>
      <c r="E517" s="239"/>
      <c r="F517" s="239"/>
      <c r="G517" s="239"/>
      <c r="H517" s="239"/>
      <c r="I517" s="239"/>
      <c r="J517" s="100"/>
      <c r="K517" s="100"/>
      <c r="L517" s="100"/>
      <c r="M517" s="100"/>
      <c r="N517" s="100"/>
      <c r="O517" s="100"/>
      <c r="P517" s="100"/>
      <c r="Q517" s="100"/>
      <c r="R517" s="100"/>
      <c r="S517" s="100"/>
      <c r="T517" s="100"/>
      <c r="U517" s="100"/>
      <c r="V517" s="100"/>
      <c r="W517" s="100"/>
      <c r="X517" s="100"/>
      <c r="Y517" s="100"/>
      <c r="Z517" s="100"/>
      <c r="AA517" s="100"/>
      <c r="AB517" s="100"/>
    </row>
    <row r="518" spans="1:28" ht="24" customHeight="1" x14ac:dyDescent="0.55000000000000004">
      <c r="A518" s="238"/>
      <c r="E518" s="239"/>
      <c r="F518" s="239"/>
      <c r="G518" s="239"/>
      <c r="H518" s="239"/>
      <c r="I518" s="239"/>
      <c r="J518" s="100"/>
      <c r="K518" s="100"/>
      <c r="L518" s="100"/>
      <c r="M518" s="100"/>
      <c r="N518" s="100"/>
      <c r="O518" s="100"/>
      <c r="P518" s="100"/>
      <c r="Q518" s="100"/>
      <c r="R518" s="100"/>
      <c r="S518" s="100"/>
      <c r="T518" s="100"/>
      <c r="U518" s="100"/>
      <c r="V518" s="100"/>
      <c r="W518" s="100"/>
      <c r="X518" s="100"/>
      <c r="Y518" s="100"/>
      <c r="Z518" s="100"/>
      <c r="AA518" s="100"/>
      <c r="AB518" s="100"/>
    </row>
    <row r="519" spans="1:28" ht="24" customHeight="1" x14ac:dyDescent="0.55000000000000004">
      <c r="A519" s="238"/>
      <c r="E519" s="239"/>
      <c r="F519" s="239"/>
      <c r="G519" s="239"/>
      <c r="H519" s="239"/>
      <c r="I519" s="239"/>
      <c r="J519" s="100"/>
      <c r="K519" s="100"/>
      <c r="L519" s="100"/>
      <c r="M519" s="100"/>
      <c r="N519" s="100"/>
      <c r="O519" s="100"/>
      <c r="P519" s="100"/>
      <c r="Q519" s="100"/>
      <c r="R519" s="100"/>
      <c r="S519" s="100"/>
      <c r="T519" s="100"/>
      <c r="U519" s="100"/>
      <c r="V519" s="100"/>
      <c r="W519" s="100"/>
      <c r="X519" s="100"/>
      <c r="Y519" s="100"/>
      <c r="Z519" s="100"/>
      <c r="AA519" s="100"/>
      <c r="AB519" s="100"/>
    </row>
    <row r="520" spans="1:28" ht="24" customHeight="1" x14ac:dyDescent="0.55000000000000004">
      <c r="A520" s="238"/>
      <c r="E520" s="239"/>
      <c r="F520" s="239"/>
      <c r="G520" s="239"/>
      <c r="H520" s="239"/>
      <c r="I520" s="239"/>
      <c r="J520" s="100"/>
      <c r="K520" s="100"/>
      <c r="L520" s="100"/>
      <c r="M520" s="100"/>
      <c r="N520" s="100"/>
      <c r="O520" s="100"/>
      <c r="P520" s="100"/>
      <c r="Q520" s="100"/>
      <c r="R520" s="100"/>
      <c r="S520" s="100"/>
      <c r="T520" s="100"/>
      <c r="U520" s="100"/>
      <c r="V520" s="100"/>
      <c r="W520" s="100"/>
      <c r="X520" s="100"/>
      <c r="Y520" s="100"/>
      <c r="Z520" s="100"/>
      <c r="AA520" s="100"/>
      <c r="AB520" s="100"/>
    </row>
    <row r="521" spans="1:28" ht="24" customHeight="1" x14ac:dyDescent="0.55000000000000004">
      <c r="A521" s="238"/>
      <c r="E521" s="239"/>
      <c r="F521" s="239"/>
      <c r="G521" s="239"/>
      <c r="H521" s="239"/>
      <c r="I521" s="239"/>
      <c r="J521" s="100"/>
      <c r="K521" s="100"/>
      <c r="L521" s="100"/>
      <c r="M521" s="100"/>
      <c r="N521" s="100"/>
      <c r="O521" s="100"/>
      <c r="P521" s="100"/>
      <c r="Q521" s="100"/>
      <c r="R521" s="100"/>
      <c r="S521" s="100"/>
      <c r="T521" s="100"/>
      <c r="U521" s="100"/>
      <c r="V521" s="100"/>
      <c r="W521" s="100"/>
      <c r="X521" s="100"/>
      <c r="Y521" s="100"/>
      <c r="Z521" s="100"/>
      <c r="AA521" s="100"/>
      <c r="AB521" s="100"/>
    </row>
    <row r="522" spans="1:28" ht="24" customHeight="1" x14ac:dyDescent="0.55000000000000004">
      <c r="A522" s="238"/>
      <c r="E522" s="239"/>
      <c r="F522" s="239"/>
      <c r="G522" s="239"/>
      <c r="H522" s="239"/>
      <c r="I522" s="239"/>
      <c r="J522" s="100"/>
      <c r="K522" s="100"/>
      <c r="L522" s="100"/>
      <c r="M522" s="100"/>
      <c r="N522" s="100"/>
      <c r="O522" s="100"/>
      <c r="P522" s="100"/>
      <c r="Q522" s="100"/>
      <c r="R522" s="100"/>
      <c r="S522" s="100"/>
      <c r="T522" s="100"/>
      <c r="U522" s="100"/>
      <c r="V522" s="100"/>
      <c r="W522" s="100"/>
      <c r="X522" s="100"/>
      <c r="Y522" s="100"/>
      <c r="Z522" s="100"/>
      <c r="AA522" s="100"/>
      <c r="AB522" s="100"/>
    </row>
    <row r="523" spans="1:28" ht="24" customHeight="1" x14ac:dyDescent="0.55000000000000004">
      <c r="A523" s="238"/>
      <c r="E523" s="239"/>
      <c r="F523" s="239"/>
      <c r="G523" s="239"/>
      <c r="H523" s="239"/>
      <c r="I523" s="239"/>
      <c r="J523" s="100"/>
      <c r="K523" s="100"/>
      <c r="L523" s="100"/>
      <c r="M523" s="100"/>
      <c r="N523" s="100"/>
      <c r="O523" s="100"/>
      <c r="P523" s="100"/>
      <c r="Q523" s="100"/>
      <c r="R523" s="100"/>
      <c r="S523" s="100"/>
      <c r="T523" s="100"/>
      <c r="U523" s="100"/>
      <c r="V523" s="100"/>
      <c r="W523" s="100"/>
      <c r="X523" s="100"/>
      <c r="Y523" s="100"/>
      <c r="Z523" s="100"/>
      <c r="AA523" s="100"/>
      <c r="AB523" s="100"/>
    </row>
    <row r="524" spans="1:28" ht="24" customHeight="1" x14ac:dyDescent="0.55000000000000004">
      <c r="A524" s="238"/>
      <c r="E524" s="239"/>
      <c r="F524" s="239"/>
      <c r="G524" s="239"/>
      <c r="H524" s="239"/>
      <c r="I524" s="239"/>
      <c r="J524" s="100"/>
      <c r="K524" s="100"/>
      <c r="L524" s="100"/>
      <c r="M524" s="100"/>
      <c r="N524" s="100"/>
      <c r="O524" s="100"/>
      <c r="P524" s="100"/>
      <c r="Q524" s="100"/>
      <c r="R524" s="100"/>
      <c r="S524" s="100"/>
      <c r="T524" s="100"/>
      <c r="U524" s="100"/>
      <c r="V524" s="100"/>
      <c r="W524" s="100"/>
      <c r="X524" s="100"/>
      <c r="Y524" s="100"/>
      <c r="Z524" s="100"/>
      <c r="AA524" s="100"/>
      <c r="AB524" s="100"/>
    </row>
    <row r="525" spans="1:28" ht="24" customHeight="1" x14ac:dyDescent="0.55000000000000004">
      <c r="A525" s="238"/>
      <c r="E525" s="239"/>
      <c r="F525" s="239"/>
      <c r="G525" s="239"/>
      <c r="H525" s="239"/>
      <c r="I525" s="239"/>
      <c r="J525" s="100"/>
      <c r="K525" s="100"/>
      <c r="L525" s="100"/>
      <c r="M525" s="100"/>
      <c r="N525" s="100"/>
      <c r="O525" s="100"/>
      <c r="P525" s="100"/>
      <c r="Q525" s="100"/>
      <c r="R525" s="100"/>
      <c r="S525" s="100"/>
      <c r="T525" s="100"/>
      <c r="U525" s="100"/>
      <c r="V525" s="100"/>
      <c r="W525" s="100"/>
      <c r="X525" s="100"/>
      <c r="Y525" s="100"/>
      <c r="Z525" s="100"/>
      <c r="AA525" s="100"/>
      <c r="AB525" s="100"/>
    </row>
    <row r="526" spans="1:28" ht="24" customHeight="1" x14ac:dyDescent="0.55000000000000004">
      <c r="A526" s="238"/>
      <c r="E526" s="239"/>
      <c r="F526" s="239"/>
      <c r="G526" s="239"/>
      <c r="H526" s="239"/>
      <c r="I526" s="239"/>
      <c r="J526" s="100"/>
      <c r="K526" s="100"/>
      <c r="L526" s="100"/>
      <c r="M526" s="100"/>
      <c r="N526" s="100"/>
      <c r="O526" s="100"/>
      <c r="P526" s="100"/>
      <c r="Q526" s="100"/>
      <c r="R526" s="100"/>
      <c r="S526" s="100"/>
      <c r="T526" s="100"/>
      <c r="U526" s="100"/>
      <c r="V526" s="100"/>
      <c r="W526" s="100"/>
      <c r="X526" s="100"/>
      <c r="Y526" s="100"/>
      <c r="Z526" s="100"/>
      <c r="AA526" s="100"/>
      <c r="AB526" s="100"/>
    </row>
    <row r="527" spans="1:28" ht="24" customHeight="1" x14ac:dyDescent="0.55000000000000004">
      <c r="A527" s="238"/>
      <c r="E527" s="239"/>
      <c r="F527" s="239"/>
      <c r="G527" s="239"/>
      <c r="H527" s="239"/>
      <c r="I527" s="239"/>
      <c r="J527" s="100"/>
      <c r="K527" s="100"/>
      <c r="L527" s="100"/>
      <c r="M527" s="100"/>
      <c r="N527" s="100"/>
      <c r="O527" s="100"/>
      <c r="P527" s="100"/>
      <c r="Q527" s="100"/>
      <c r="R527" s="100"/>
      <c r="S527" s="100"/>
      <c r="T527" s="100"/>
      <c r="U527" s="100"/>
      <c r="V527" s="100"/>
      <c r="W527" s="100"/>
      <c r="X527" s="100"/>
      <c r="Y527" s="100"/>
      <c r="Z527" s="100"/>
      <c r="AA527" s="100"/>
      <c r="AB527" s="100"/>
    </row>
    <row r="528" spans="1:28" ht="24" customHeight="1" x14ac:dyDescent="0.55000000000000004">
      <c r="A528" s="238"/>
      <c r="E528" s="239"/>
      <c r="F528" s="239"/>
      <c r="G528" s="239"/>
      <c r="H528" s="239"/>
      <c r="I528" s="239"/>
      <c r="J528" s="100"/>
      <c r="K528" s="100"/>
      <c r="L528" s="100"/>
      <c r="M528" s="100"/>
      <c r="N528" s="100"/>
      <c r="O528" s="100"/>
      <c r="P528" s="100"/>
      <c r="Q528" s="100"/>
      <c r="R528" s="100"/>
      <c r="S528" s="100"/>
      <c r="T528" s="100"/>
      <c r="U528" s="100"/>
      <c r="V528" s="100"/>
      <c r="W528" s="100"/>
      <c r="X528" s="100"/>
      <c r="Y528" s="100"/>
      <c r="Z528" s="100"/>
      <c r="AA528" s="100"/>
      <c r="AB528" s="100"/>
    </row>
    <row r="529" spans="1:28" ht="24" customHeight="1" x14ac:dyDescent="0.55000000000000004">
      <c r="A529" s="238"/>
      <c r="E529" s="239"/>
      <c r="F529" s="239"/>
      <c r="G529" s="239"/>
      <c r="H529" s="239"/>
      <c r="I529" s="239"/>
      <c r="J529" s="100"/>
      <c r="K529" s="100"/>
      <c r="L529" s="100"/>
      <c r="M529" s="100"/>
      <c r="N529" s="100"/>
      <c r="O529" s="100"/>
      <c r="P529" s="100"/>
      <c r="Q529" s="100"/>
      <c r="R529" s="100"/>
      <c r="S529" s="100"/>
      <c r="T529" s="100"/>
      <c r="U529" s="100"/>
      <c r="V529" s="100"/>
      <c r="W529" s="100"/>
      <c r="X529" s="100"/>
      <c r="Y529" s="100"/>
      <c r="Z529" s="100"/>
      <c r="AA529" s="100"/>
      <c r="AB529" s="100"/>
    </row>
    <row r="530" spans="1:28" ht="24" customHeight="1" x14ac:dyDescent="0.55000000000000004">
      <c r="A530" s="238"/>
      <c r="E530" s="239"/>
      <c r="F530" s="239"/>
      <c r="G530" s="239"/>
      <c r="H530" s="239"/>
      <c r="I530" s="239"/>
      <c r="J530" s="100"/>
      <c r="K530" s="100"/>
      <c r="L530" s="100"/>
      <c r="M530" s="100"/>
      <c r="N530" s="100"/>
      <c r="O530" s="100"/>
      <c r="P530" s="100"/>
      <c r="Q530" s="100"/>
      <c r="R530" s="100"/>
      <c r="S530" s="100"/>
      <c r="T530" s="100"/>
      <c r="U530" s="100"/>
      <c r="V530" s="100"/>
      <c r="W530" s="100"/>
      <c r="X530" s="100"/>
      <c r="Y530" s="100"/>
      <c r="Z530" s="100"/>
      <c r="AA530" s="100"/>
      <c r="AB530" s="100"/>
    </row>
    <row r="531" spans="1:28" ht="24" customHeight="1" x14ac:dyDescent="0.55000000000000004">
      <c r="A531" s="238"/>
      <c r="E531" s="239"/>
      <c r="F531" s="239"/>
      <c r="G531" s="239"/>
      <c r="H531" s="239"/>
      <c r="I531" s="239"/>
      <c r="J531" s="100"/>
      <c r="K531" s="100"/>
      <c r="L531" s="100"/>
      <c r="M531" s="100"/>
      <c r="N531" s="100"/>
      <c r="O531" s="100"/>
      <c r="P531" s="100"/>
      <c r="Q531" s="100"/>
      <c r="R531" s="100"/>
      <c r="S531" s="100"/>
      <c r="T531" s="100"/>
      <c r="U531" s="100"/>
      <c r="V531" s="100"/>
      <c r="W531" s="100"/>
      <c r="X531" s="100"/>
      <c r="Y531" s="100"/>
      <c r="Z531" s="100"/>
      <c r="AA531" s="100"/>
      <c r="AB531" s="100"/>
    </row>
    <row r="532" spans="1:28" ht="24" customHeight="1" x14ac:dyDescent="0.55000000000000004">
      <c r="A532" s="238"/>
      <c r="E532" s="239"/>
      <c r="F532" s="239"/>
      <c r="G532" s="239"/>
      <c r="H532" s="239"/>
      <c r="I532" s="239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0"/>
      <c r="AB532" s="100"/>
    </row>
    <row r="533" spans="1:28" ht="24" customHeight="1" x14ac:dyDescent="0.55000000000000004">
      <c r="A533" s="238"/>
      <c r="E533" s="239"/>
      <c r="F533" s="239"/>
      <c r="G533" s="239"/>
      <c r="H533" s="239"/>
      <c r="I533" s="239"/>
      <c r="J533" s="100"/>
      <c r="K533" s="100"/>
      <c r="L533" s="100"/>
      <c r="M533" s="100"/>
      <c r="N533" s="100"/>
      <c r="O533" s="100"/>
      <c r="P533" s="100"/>
      <c r="Q533" s="100"/>
      <c r="R533" s="100"/>
      <c r="S533" s="100"/>
      <c r="T533" s="100"/>
      <c r="U533" s="100"/>
      <c r="V533" s="100"/>
      <c r="W533" s="100"/>
      <c r="X533" s="100"/>
      <c r="Y533" s="100"/>
      <c r="Z533" s="100"/>
      <c r="AA533" s="100"/>
      <c r="AB533" s="100"/>
    </row>
    <row r="534" spans="1:28" ht="24" customHeight="1" x14ac:dyDescent="0.55000000000000004">
      <c r="A534" s="238"/>
      <c r="E534" s="239"/>
      <c r="F534" s="239"/>
      <c r="G534" s="239"/>
      <c r="H534" s="239"/>
      <c r="I534" s="239"/>
      <c r="J534" s="100"/>
      <c r="K534" s="100"/>
      <c r="L534" s="100"/>
      <c r="M534" s="100"/>
      <c r="N534" s="100"/>
      <c r="O534" s="100"/>
      <c r="P534" s="100"/>
      <c r="Q534" s="100"/>
      <c r="R534" s="100"/>
      <c r="S534" s="100"/>
      <c r="T534" s="100"/>
      <c r="U534" s="100"/>
      <c r="V534" s="100"/>
      <c r="W534" s="100"/>
      <c r="X534" s="100"/>
      <c r="Y534" s="100"/>
      <c r="Z534" s="100"/>
      <c r="AA534" s="100"/>
      <c r="AB534" s="100"/>
    </row>
    <row r="535" spans="1:28" ht="24" customHeight="1" x14ac:dyDescent="0.55000000000000004">
      <c r="A535" s="238"/>
      <c r="E535" s="239"/>
      <c r="F535" s="239"/>
      <c r="G535" s="239"/>
      <c r="H535" s="239"/>
      <c r="I535" s="239"/>
      <c r="J535" s="100"/>
      <c r="K535" s="100"/>
      <c r="L535" s="100"/>
      <c r="M535" s="100"/>
      <c r="N535" s="100"/>
      <c r="O535" s="100"/>
      <c r="P535" s="100"/>
      <c r="Q535" s="100"/>
      <c r="R535" s="100"/>
      <c r="S535" s="100"/>
      <c r="T535" s="100"/>
      <c r="U535" s="100"/>
      <c r="V535" s="100"/>
      <c r="W535" s="100"/>
      <c r="X535" s="100"/>
      <c r="Y535" s="100"/>
      <c r="Z535" s="100"/>
      <c r="AA535" s="100"/>
      <c r="AB535" s="100"/>
    </row>
    <row r="536" spans="1:28" ht="24" customHeight="1" x14ac:dyDescent="0.55000000000000004">
      <c r="A536" s="238"/>
      <c r="E536" s="239"/>
      <c r="F536" s="239"/>
      <c r="G536" s="239"/>
      <c r="H536" s="239"/>
      <c r="I536" s="239"/>
      <c r="J536" s="100"/>
      <c r="K536" s="100"/>
      <c r="L536" s="100"/>
      <c r="M536" s="100"/>
      <c r="N536" s="100"/>
      <c r="O536" s="100"/>
      <c r="P536" s="100"/>
      <c r="Q536" s="100"/>
      <c r="R536" s="100"/>
      <c r="S536" s="100"/>
      <c r="T536" s="100"/>
      <c r="U536" s="100"/>
      <c r="V536" s="100"/>
      <c r="W536" s="100"/>
      <c r="X536" s="100"/>
      <c r="Y536" s="100"/>
      <c r="Z536" s="100"/>
      <c r="AA536" s="100"/>
      <c r="AB536" s="100"/>
    </row>
    <row r="537" spans="1:28" ht="24" customHeight="1" x14ac:dyDescent="0.55000000000000004">
      <c r="A537" s="238"/>
      <c r="E537" s="239"/>
      <c r="F537" s="239"/>
      <c r="G537" s="239"/>
      <c r="H537" s="239"/>
      <c r="I537" s="239"/>
      <c r="J537" s="100"/>
      <c r="K537" s="100"/>
      <c r="L537" s="100"/>
      <c r="M537" s="100"/>
      <c r="N537" s="100"/>
      <c r="O537" s="100"/>
      <c r="P537" s="100"/>
      <c r="Q537" s="100"/>
      <c r="R537" s="100"/>
      <c r="S537" s="100"/>
      <c r="T537" s="100"/>
      <c r="U537" s="100"/>
      <c r="V537" s="100"/>
      <c r="W537" s="100"/>
      <c r="X537" s="100"/>
      <c r="Y537" s="100"/>
      <c r="Z537" s="100"/>
      <c r="AA537" s="100"/>
      <c r="AB537" s="100"/>
    </row>
    <row r="538" spans="1:28" ht="24" customHeight="1" x14ac:dyDescent="0.55000000000000004">
      <c r="A538" s="238"/>
      <c r="E538" s="239"/>
      <c r="F538" s="239"/>
      <c r="G538" s="239"/>
      <c r="H538" s="239"/>
      <c r="I538" s="239"/>
      <c r="J538" s="100"/>
      <c r="K538" s="100"/>
      <c r="L538" s="100"/>
      <c r="M538" s="100"/>
      <c r="N538" s="100"/>
      <c r="O538" s="100"/>
      <c r="P538" s="100"/>
      <c r="Q538" s="100"/>
      <c r="R538" s="100"/>
      <c r="S538" s="100"/>
      <c r="T538" s="100"/>
      <c r="U538" s="100"/>
      <c r="V538" s="100"/>
      <c r="W538" s="100"/>
      <c r="X538" s="100"/>
      <c r="Y538" s="100"/>
      <c r="Z538" s="100"/>
      <c r="AA538" s="100"/>
      <c r="AB538" s="100"/>
    </row>
    <row r="539" spans="1:28" ht="24" customHeight="1" x14ac:dyDescent="0.55000000000000004">
      <c r="A539" s="238"/>
      <c r="E539" s="239"/>
      <c r="F539" s="239"/>
      <c r="G539" s="239"/>
      <c r="H539" s="239"/>
      <c r="I539" s="239"/>
      <c r="J539" s="100"/>
      <c r="K539" s="100"/>
      <c r="L539" s="100"/>
      <c r="M539" s="100"/>
      <c r="N539" s="100"/>
      <c r="O539" s="100"/>
      <c r="P539" s="100"/>
      <c r="Q539" s="100"/>
      <c r="R539" s="100"/>
      <c r="S539" s="100"/>
      <c r="T539" s="100"/>
      <c r="U539" s="100"/>
      <c r="V539" s="100"/>
      <c r="W539" s="100"/>
      <c r="X539" s="100"/>
      <c r="Y539" s="100"/>
      <c r="Z539" s="100"/>
      <c r="AA539" s="100"/>
      <c r="AB539" s="100"/>
    </row>
    <row r="540" spans="1:28" ht="24" customHeight="1" x14ac:dyDescent="0.55000000000000004">
      <c r="A540" s="238"/>
      <c r="E540" s="239"/>
      <c r="F540" s="239"/>
      <c r="G540" s="239"/>
      <c r="H540" s="239"/>
      <c r="I540" s="239"/>
      <c r="J540" s="100"/>
      <c r="K540" s="100"/>
      <c r="L540" s="100"/>
      <c r="M540" s="100"/>
      <c r="N540" s="100"/>
      <c r="O540" s="100"/>
      <c r="P540" s="100"/>
      <c r="Q540" s="100"/>
      <c r="R540" s="100"/>
      <c r="S540" s="100"/>
      <c r="T540" s="100"/>
      <c r="U540" s="100"/>
      <c r="V540" s="100"/>
      <c r="W540" s="100"/>
      <c r="X540" s="100"/>
      <c r="Y540" s="100"/>
      <c r="Z540" s="100"/>
      <c r="AA540" s="100"/>
      <c r="AB540" s="100"/>
    </row>
    <row r="541" spans="1:28" ht="24" customHeight="1" x14ac:dyDescent="0.55000000000000004">
      <c r="A541" s="238"/>
      <c r="E541" s="239"/>
      <c r="F541" s="239"/>
      <c r="G541" s="239"/>
      <c r="H541" s="239"/>
      <c r="I541" s="239"/>
      <c r="J541" s="100"/>
      <c r="K541" s="100"/>
      <c r="L541" s="100"/>
      <c r="M541" s="100"/>
      <c r="N541" s="100"/>
      <c r="O541" s="100"/>
      <c r="P541" s="100"/>
      <c r="Q541" s="100"/>
      <c r="R541" s="100"/>
      <c r="S541" s="100"/>
      <c r="T541" s="100"/>
      <c r="U541" s="100"/>
      <c r="V541" s="100"/>
      <c r="W541" s="100"/>
      <c r="X541" s="100"/>
      <c r="Y541" s="100"/>
      <c r="Z541" s="100"/>
      <c r="AA541" s="100"/>
      <c r="AB541" s="100"/>
    </row>
    <row r="542" spans="1:28" ht="24" customHeight="1" x14ac:dyDescent="0.55000000000000004">
      <c r="A542" s="238"/>
      <c r="E542" s="239"/>
      <c r="F542" s="239"/>
      <c r="G542" s="239"/>
      <c r="H542" s="239"/>
      <c r="I542" s="239"/>
      <c r="J542" s="100"/>
      <c r="K542" s="100"/>
      <c r="L542" s="100"/>
      <c r="M542" s="100"/>
      <c r="N542" s="100"/>
      <c r="O542" s="100"/>
      <c r="P542" s="100"/>
      <c r="Q542" s="100"/>
      <c r="R542" s="100"/>
      <c r="S542" s="100"/>
      <c r="T542" s="100"/>
      <c r="U542" s="100"/>
      <c r="V542" s="100"/>
      <c r="W542" s="100"/>
      <c r="X542" s="100"/>
      <c r="Y542" s="100"/>
      <c r="Z542" s="100"/>
      <c r="AA542" s="100"/>
      <c r="AB542" s="100"/>
    </row>
    <row r="543" spans="1:28" ht="24" customHeight="1" x14ac:dyDescent="0.55000000000000004">
      <c r="A543" s="238"/>
      <c r="E543" s="239"/>
      <c r="F543" s="239"/>
      <c r="G543" s="239"/>
      <c r="H543" s="239"/>
      <c r="I543" s="239"/>
      <c r="J543" s="100"/>
      <c r="K543" s="100"/>
      <c r="L543" s="100"/>
      <c r="M543" s="100"/>
      <c r="N543" s="100"/>
      <c r="O543" s="100"/>
      <c r="P543" s="100"/>
      <c r="Q543" s="100"/>
      <c r="R543" s="100"/>
      <c r="S543" s="100"/>
      <c r="T543" s="100"/>
      <c r="U543" s="100"/>
      <c r="V543" s="100"/>
      <c r="W543" s="100"/>
      <c r="X543" s="100"/>
      <c r="Y543" s="100"/>
      <c r="Z543" s="100"/>
      <c r="AA543" s="100"/>
      <c r="AB543" s="100"/>
    </row>
    <row r="544" spans="1:28" ht="24" customHeight="1" x14ac:dyDescent="0.55000000000000004">
      <c r="A544" s="238"/>
      <c r="E544" s="239"/>
      <c r="F544" s="239"/>
      <c r="G544" s="239"/>
      <c r="H544" s="239"/>
      <c r="I544" s="239"/>
      <c r="J544" s="100"/>
      <c r="K544" s="100"/>
      <c r="L544" s="100"/>
      <c r="M544" s="100"/>
      <c r="N544" s="100"/>
      <c r="O544" s="100"/>
      <c r="P544" s="100"/>
      <c r="Q544" s="100"/>
      <c r="R544" s="100"/>
      <c r="S544" s="100"/>
      <c r="T544" s="100"/>
      <c r="U544" s="100"/>
      <c r="V544" s="100"/>
      <c r="W544" s="100"/>
      <c r="X544" s="100"/>
      <c r="Y544" s="100"/>
      <c r="Z544" s="100"/>
      <c r="AA544" s="100"/>
      <c r="AB544" s="100"/>
    </row>
    <row r="545" spans="1:28" ht="24" customHeight="1" x14ac:dyDescent="0.55000000000000004">
      <c r="A545" s="238"/>
      <c r="E545" s="239"/>
      <c r="F545" s="239"/>
      <c r="G545" s="239"/>
      <c r="H545" s="239"/>
      <c r="I545" s="239"/>
      <c r="J545" s="100"/>
      <c r="K545" s="100"/>
      <c r="L545" s="100"/>
      <c r="M545" s="100"/>
      <c r="N545" s="100"/>
      <c r="O545" s="100"/>
      <c r="P545" s="100"/>
      <c r="Q545" s="100"/>
      <c r="R545" s="100"/>
      <c r="S545" s="100"/>
      <c r="T545" s="100"/>
      <c r="U545" s="100"/>
      <c r="V545" s="100"/>
      <c r="W545" s="100"/>
      <c r="X545" s="100"/>
      <c r="Y545" s="100"/>
      <c r="Z545" s="100"/>
      <c r="AA545" s="100"/>
      <c r="AB545" s="100"/>
    </row>
    <row r="546" spans="1:28" ht="24" customHeight="1" x14ac:dyDescent="0.55000000000000004">
      <c r="A546" s="238"/>
      <c r="E546" s="239"/>
      <c r="F546" s="239"/>
      <c r="G546" s="239"/>
      <c r="H546" s="239"/>
      <c r="I546" s="239"/>
      <c r="J546" s="100"/>
      <c r="K546" s="100"/>
      <c r="L546" s="100"/>
      <c r="M546" s="100"/>
      <c r="N546" s="100"/>
      <c r="O546" s="100"/>
      <c r="P546" s="100"/>
      <c r="Q546" s="100"/>
      <c r="R546" s="100"/>
      <c r="S546" s="100"/>
      <c r="T546" s="100"/>
      <c r="U546" s="100"/>
      <c r="V546" s="100"/>
      <c r="W546" s="100"/>
      <c r="X546" s="100"/>
      <c r="Y546" s="100"/>
      <c r="Z546" s="100"/>
      <c r="AA546" s="100"/>
      <c r="AB546" s="100"/>
    </row>
    <row r="547" spans="1:28" ht="24" customHeight="1" x14ac:dyDescent="0.55000000000000004">
      <c r="A547" s="238"/>
      <c r="E547" s="239"/>
      <c r="F547" s="239"/>
      <c r="G547" s="239"/>
      <c r="H547" s="239"/>
      <c r="I547" s="239"/>
      <c r="J547" s="100"/>
      <c r="K547" s="100"/>
      <c r="L547" s="100"/>
      <c r="M547" s="100"/>
      <c r="N547" s="100"/>
      <c r="O547" s="100"/>
      <c r="P547" s="100"/>
      <c r="Q547" s="100"/>
      <c r="R547" s="100"/>
      <c r="S547" s="100"/>
      <c r="T547" s="100"/>
      <c r="U547" s="100"/>
      <c r="V547" s="100"/>
      <c r="W547" s="100"/>
      <c r="X547" s="100"/>
      <c r="Y547" s="100"/>
      <c r="Z547" s="100"/>
      <c r="AA547" s="100"/>
      <c r="AB547" s="100"/>
    </row>
    <row r="548" spans="1:28" ht="24" customHeight="1" x14ac:dyDescent="0.55000000000000004">
      <c r="A548" s="238"/>
      <c r="E548" s="239"/>
      <c r="F548" s="239"/>
      <c r="G548" s="239"/>
      <c r="H548" s="239"/>
      <c r="I548" s="239"/>
      <c r="J548" s="100"/>
      <c r="K548" s="100"/>
      <c r="L548" s="100"/>
      <c r="M548" s="100"/>
      <c r="N548" s="100"/>
      <c r="O548" s="100"/>
      <c r="P548" s="100"/>
      <c r="Q548" s="100"/>
      <c r="R548" s="100"/>
      <c r="S548" s="100"/>
      <c r="T548" s="100"/>
      <c r="U548" s="100"/>
      <c r="V548" s="100"/>
      <c r="W548" s="100"/>
      <c r="X548" s="100"/>
      <c r="Y548" s="100"/>
      <c r="Z548" s="100"/>
      <c r="AA548" s="100"/>
      <c r="AB548" s="100"/>
    </row>
    <row r="549" spans="1:28" ht="24" customHeight="1" x14ac:dyDescent="0.55000000000000004">
      <c r="A549" s="238"/>
      <c r="E549" s="239"/>
      <c r="F549" s="239"/>
      <c r="G549" s="239"/>
      <c r="H549" s="239"/>
      <c r="I549" s="239"/>
      <c r="J549" s="100"/>
      <c r="K549" s="100"/>
      <c r="L549" s="100"/>
      <c r="M549" s="100"/>
      <c r="N549" s="100"/>
      <c r="O549" s="100"/>
      <c r="P549" s="100"/>
      <c r="Q549" s="100"/>
      <c r="R549" s="100"/>
      <c r="S549" s="100"/>
      <c r="T549" s="100"/>
      <c r="U549" s="100"/>
      <c r="V549" s="100"/>
      <c r="W549" s="100"/>
      <c r="X549" s="100"/>
      <c r="Y549" s="100"/>
      <c r="Z549" s="100"/>
      <c r="AA549" s="100"/>
      <c r="AB549" s="100"/>
    </row>
    <row r="550" spans="1:28" ht="24" customHeight="1" x14ac:dyDescent="0.55000000000000004">
      <c r="A550" s="238"/>
      <c r="E550" s="239"/>
      <c r="F550" s="239"/>
      <c r="G550" s="239"/>
      <c r="H550" s="239"/>
      <c r="I550" s="239"/>
      <c r="J550" s="100"/>
      <c r="K550" s="100"/>
      <c r="L550" s="100"/>
      <c r="M550" s="100"/>
      <c r="N550" s="100"/>
      <c r="O550" s="100"/>
      <c r="P550" s="100"/>
      <c r="Q550" s="100"/>
      <c r="R550" s="100"/>
      <c r="S550" s="100"/>
      <c r="T550" s="100"/>
      <c r="U550" s="100"/>
      <c r="V550" s="100"/>
      <c r="W550" s="100"/>
      <c r="X550" s="100"/>
      <c r="Y550" s="100"/>
      <c r="Z550" s="100"/>
      <c r="AA550" s="100"/>
      <c r="AB550" s="100"/>
    </row>
    <row r="551" spans="1:28" ht="24" customHeight="1" x14ac:dyDescent="0.55000000000000004">
      <c r="A551" s="238"/>
      <c r="E551" s="239"/>
      <c r="F551" s="239"/>
      <c r="G551" s="239"/>
      <c r="H551" s="239"/>
      <c r="I551" s="239"/>
      <c r="J551" s="100"/>
      <c r="K551" s="100"/>
      <c r="L551" s="100"/>
      <c r="M551" s="100"/>
      <c r="N551" s="100"/>
      <c r="O551" s="100"/>
      <c r="P551" s="100"/>
      <c r="Q551" s="100"/>
      <c r="R551" s="100"/>
      <c r="S551" s="100"/>
      <c r="T551" s="100"/>
      <c r="U551" s="100"/>
      <c r="V551" s="100"/>
      <c r="W551" s="100"/>
      <c r="X551" s="100"/>
      <c r="Y551" s="100"/>
      <c r="Z551" s="100"/>
      <c r="AA551" s="100"/>
      <c r="AB551" s="100"/>
    </row>
    <row r="552" spans="1:28" ht="24" customHeight="1" x14ac:dyDescent="0.55000000000000004">
      <c r="A552" s="238"/>
      <c r="E552" s="239"/>
      <c r="F552" s="239"/>
      <c r="G552" s="239"/>
      <c r="H552" s="239"/>
      <c r="I552" s="239"/>
      <c r="J552" s="100"/>
      <c r="K552" s="100"/>
      <c r="L552" s="100"/>
      <c r="M552" s="100"/>
      <c r="N552" s="100"/>
      <c r="O552" s="100"/>
      <c r="P552" s="100"/>
      <c r="Q552" s="100"/>
      <c r="R552" s="100"/>
      <c r="S552" s="100"/>
      <c r="T552" s="100"/>
      <c r="U552" s="100"/>
      <c r="V552" s="100"/>
      <c r="W552" s="100"/>
      <c r="X552" s="100"/>
      <c r="Y552" s="100"/>
      <c r="Z552" s="100"/>
      <c r="AA552" s="100"/>
      <c r="AB552" s="100"/>
    </row>
    <row r="553" spans="1:28" ht="24" customHeight="1" x14ac:dyDescent="0.55000000000000004">
      <c r="A553" s="238"/>
      <c r="E553" s="239"/>
      <c r="F553" s="239"/>
      <c r="G553" s="239"/>
      <c r="H553" s="239"/>
      <c r="I553" s="239"/>
      <c r="J553" s="100"/>
      <c r="K553" s="100"/>
      <c r="L553" s="100"/>
      <c r="M553" s="100"/>
      <c r="N553" s="100"/>
      <c r="O553" s="100"/>
      <c r="P553" s="100"/>
      <c r="Q553" s="100"/>
      <c r="R553" s="100"/>
      <c r="S553" s="100"/>
      <c r="T553" s="100"/>
      <c r="U553" s="100"/>
      <c r="V553" s="100"/>
      <c r="W553" s="100"/>
      <c r="X553" s="100"/>
      <c r="Y553" s="100"/>
      <c r="Z553" s="100"/>
      <c r="AA553" s="100"/>
      <c r="AB553" s="100"/>
    </row>
    <row r="554" spans="1:28" ht="24" customHeight="1" x14ac:dyDescent="0.55000000000000004">
      <c r="A554" s="238"/>
      <c r="E554" s="239"/>
      <c r="F554" s="239"/>
      <c r="G554" s="239"/>
      <c r="H554" s="239"/>
      <c r="I554" s="239"/>
      <c r="J554" s="100"/>
      <c r="K554" s="100"/>
      <c r="L554" s="100"/>
      <c r="M554" s="100"/>
      <c r="N554" s="100"/>
      <c r="O554" s="100"/>
      <c r="P554" s="100"/>
      <c r="Q554" s="100"/>
      <c r="R554" s="100"/>
      <c r="S554" s="100"/>
      <c r="T554" s="100"/>
      <c r="U554" s="100"/>
      <c r="V554" s="100"/>
      <c r="W554" s="100"/>
      <c r="X554" s="100"/>
      <c r="Y554" s="100"/>
      <c r="Z554" s="100"/>
      <c r="AA554" s="100"/>
      <c r="AB554" s="100"/>
    </row>
    <row r="555" spans="1:28" ht="24" customHeight="1" x14ac:dyDescent="0.55000000000000004">
      <c r="A555" s="238"/>
      <c r="E555" s="239"/>
      <c r="F555" s="239"/>
      <c r="G555" s="239"/>
      <c r="H555" s="239"/>
      <c r="I555" s="239"/>
      <c r="J555" s="100"/>
      <c r="K555" s="100"/>
      <c r="L555" s="100"/>
      <c r="M555" s="100"/>
      <c r="N555" s="100"/>
      <c r="O555" s="100"/>
      <c r="P555" s="100"/>
      <c r="Q555" s="100"/>
      <c r="R555" s="100"/>
      <c r="S555" s="100"/>
      <c r="T555" s="100"/>
      <c r="U555" s="100"/>
      <c r="V555" s="100"/>
      <c r="W555" s="100"/>
      <c r="X555" s="100"/>
      <c r="Y555" s="100"/>
      <c r="Z555" s="100"/>
      <c r="AA555" s="100"/>
      <c r="AB555" s="100"/>
    </row>
    <row r="556" spans="1:28" ht="24" customHeight="1" x14ac:dyDescent="0.55000000000000004">
      <c r="A556" s="238"/>
      <c r="E556" s="239"/>
      <c r="F556" s="239"/>
      <c r="G556" s="239"/>
      <c r="H556" s="239"/>
      <c r="I556" s="239"/>
      <c r="J556" s="100"/>
      <c r="K556" s="100"/>
      <c r="L556" s="100"/>
      <c r="M556" s="100"/>
      <c r="N556" s="100"/>
      <c r="O556" s="100"/>
      <c r="P556" s="100"/>
      <c r="Q556" s="100"/>
      <c r="R556" s="100"/>
      <c r="S556" s="100"/>
      <c r="T556" s="100"/>
      <c r="U556" s="100"/>
      <c r="V556" s="100"/>
      <c r="W556" s="100"/>
      <c r="X556" s="100"/>
      <c r="Y556" s="100"/>
      <c r="Z556" s="100"/>
      <c r="AA556" s="100"/>
      <c r="AB556" s="100"/>
    </row>
    <row r="557" spans="1:28" ht="24" customHeight="1" x14ac:dyDescent="0.55000000000000004">
      <c r="A557" s="238"/>
      <c r="E557" s="239"/>
      <c r="F557" s="239"/>
      <c r="G557" s="239"/>
      <c r="H557" s="239"/>
      <c r="I557" s="239"/>
      <c r="J557" s="100"/>
      <c r="K557" s="100"/>
      <c r="L557" s="100"/>
      <c r="M557" s="100"/>
      <c r="N557" s="100"/>
      <c r="O557" s="100"/>
      <c r="P557" s="100"/>
      <c r="Q557" s="100"/>
      <c r="R557" s="100"/>
      <c r="S557" s="100"/>
      <c r="T557" s="100"/>
      <c r="U557" s="100"/>
      <c r="V557" s="100"/>
      <c r="W557" s="100"/>
      <c r="X557" s="100"/>
      <c r="Y557" s="100"/>
      <c r="Z557" s="100"/>
      <c r="AA557" s="100"/>
      <c r="AB557" s="100"/>
    </row>
    <row r="558" spans="1:28" ht="24" customHeight="1" x14ac:dyDescent="0.55000000000000004">
      <c r="A558" s="238"/>
      <c r="E558" s="239"/>
      <c r="F558" s="239"/>
      <c r="G558" s="239"/>
      <c r="H558" s="239"/>
      <c r="I558" s="239"/>
      <c r="J558" s="100"/>
      <c r="K558" s="100"/>
      <c r="L558" s="100"/>
      <c r="M558" s="100"/>
      <c r="N558" s="100"/>
      <c r="O558" s="100"/>
      <c r="P558" s="100"/>
      <c r="Q558" s="100"/>
      <c r="R558" s="100"/>
      <c r="S558" s="100"/>
      <c r="T558" s="100"/>
      <c r="U558" s="100"/>
      <c r="V558" s="100"/>
      <c r="W558" s="100"/>
      <c r="X558" s="100"/>
      <c r="Y558" s="100"/>
      <c r="Z558" s="100"/>
      <c r="AA558" s="100"/>
      <c r="AB558" s="100"/>
    </row>
    <row r="559" spans="1:28" ht="24" customHeight="1" x14ac:dyDescent="0.55000000000000004">
      <c r="A559" s="238"/>
      <c r="E559" s="239"/>
      <c r="F559" s="239"/>
      <c r="G559" s="239"/>
      <c r="H559" s="239"/>
      <c r="I559" s="239"/>
      <c r="J559" s="100"/>
      <c r="K559" s="100"/>
      <c r="L559" s="100"/>
      <c r="M559" s="100"/>
      <c r="N559" s="100"/>
      <c r="O559" s="100"/>
      <c r="P559" s="100"/>
      <c r="Q559" s="100"/>
      <c r="R559" s="100"/>
      <c r="S559" s="100"/>
      <c r="T559" s="100"/>
      <c r="U559" s="100"/>
      <c r="V559" s="100"/>
      <c r="W559" s="100"/>
      <c r="X559" s="100"/>
      <c r="Y559" s="100"/>
      <c r="Z559" s="100"/>
      <c r="AA559" s="100"/>
      <c r="AB559" s="100"/>
    </row>
    <row r="560" spans="1:28" ht="24" customHeight="1" x14ac:dyDescent="0.55000000000000004">
      <c r="A560" s="238"/>
      <c r="E560" s="239"/>
      <c r="F560" s="239"/>
      <c r="G560" s="239"/>
      <c r="H560" s="239"/>
      <c r="I560" s="239"/>
      <c r="J560" s="100"/>
      <c r="K560" s="100"/>
      <c r="L560" s="100"/>
      <c r="M560" s="100"/>
      <c r="N560" s="100"/>
      <c r="O560" s="100"/>
      <c r="P560" s="100"/>
      <c r="Q560" s="100"/>
      <c r="R560" s="100"/>
      <c r="S560" s="100"/>
      <c r="T560" s="100"/>
      <c r="U560" s="100"/>
      <c r="V560" s="100"/>
      <c r="W560" s="100"/>
      <c r="X560" s="100"/>
      <c r="Y560" s="100"/>
      <c r="Z560" s="100"/>
      <c r="AA560" s="100"/>
      <c r="AB560" s="100"/>
    </row>
    <row r="561" spans="1:28" ht="24" customHeight="1" x14ac:dyDescent="0.55000000000000004">
      <c r="A561" s="238"/>
      <c r="E561" s="239"/>
      <c r="F561" s="239"/>
      <c r="G561" s="239"/>
      <c r="H561" s="239"/>
      <c r="I561" s="239"/>
      <c r="J561" s="100"/>
      <c r="K561" s="100"/>
      <c r="L561" s="100"/>
      <c r="M561" s="100"/>
      <c r="N561" s="100"/>
      <c r="O561" s="100"/>
      <c r="P561" s="100"/>
      <c r="Q561" s="100"/>
      <c r="R561" s="100"/>
      <c r="S561" s="100"/>
      <c r="T561" s="100"/>
      <c r="U561" s="100"/>
      <c r="V561" s="100"/>
      <c r="W561" s="100"/>
      <c r="X561" s="100"/>
      <c r="Y561" s="100"/>
      <c r="Z561" s="100"/>
      <c r="AA561" s="100"/>
      <c r="AB561" s="100"/>
    </row>
    <row r="562" spans="1:28" ht="24" customHeight="1" x14ac:dyDescent="0.55000000000000004">
      <c r="A562" s="238"/>
      <c r="E562" s="239"/>
      <c r="F562" s="239"/>
      <c r="G562" s="239"/>
      <c r="H562" s="239"/>
      <c r="I562" s="239"/>
      <c r="J562" s="100"/>
      <c r="K562" s="100"/>
      <c r="L562" s="100"/>
      <c r="M562" s="100"/>
      <c r="N562" s="100"/>
      <c r="O562" s="100"/>
      <c r="P562" s="100"/>
      <c r="Q562" s="100"/>
      <c r="R562" s="100"/>
      <c r="S562" s="100"/>
      <c r="T562" s="100"/>
      <c r="U562" s="100"/>
      <c r="V562" s="100"/>
      <c r="W562" s="100"/>
      <c r="X562" s="100"/>
      <c r="Y562" s="100"/>
      <c r="Z562" s="100"/>
      <c r="AA562" s="100"/>
      <c r="AB562" s="100"/>
    </row>
    <row r="563" spans="1:28" ht="24" customHeight="1" x14ac:dyDescent="0.55000000000000004">
      <c r="A563" s="238"/>
      <c r="E563" s="239"/>
      <c r="F563" s="239"/>
      <c r="G563" s="239"/>
      <c r="H563" s="239"/>
      <c r="I563" s="239"/>
      <c r="J563" s="100"/>
      <c r="K563" s="100"/>
      <c r="L563" s="100"/>
      <c r="M563" s="100"/>
      <c r="N563" s="100"/>
      <c r="O563" s="100"/>
      <c r="P563" s="100"/>
      <c r="Q563" s="100"/>
      <c r="R563" s="100"/>
      <c r="S563" s="100"/>
      <c r="T563" s="100"/>
      <c r="U563" s="100"/>
      <c r="V563" s="100"/>
      <c r="W563" s="100"/>
      <c r="X563" s="100"/>
      <c r="Y563" s="100"/>
      <c r="Z563" s="100"/>
      <c r="AA563" s="100"/>
      <c r="AB563" s="100"/>
    </row>
    <row r="564" spans="1:28" ht="24" customHeight="1" x14ac:dyDescent="0.55000000000000004">
      <c r="A564" s="238"/>
      <c r="E564" s="239"/>
      <c r="F564" s="239"/>
      <c r="G564" s="239"/>
      <c r="H564" s="239"/>
      <c r="I564" s="239"/>
      <c r="J564" s="100"/>
      <c r="K564" s="100"/>
      <c r="L564" s="100"/>
      <c r="M564" s="100"/>
      <c r="N564" s="100"/>
      <c r="O564" s="100"/>
      <c r="P564" s="100"/>
      <c r="Q564" s="100"/>
      <c r="R564" s="100"/>
      <c r="S564" s="100"/>
      <c r="T564" s="100"/>
      <c r="U564" s="100"/>
      <c r="V564" s="100"/>
      <c r="W564" s="100"/>
      <c r="X564" s="100"/>
      <c r="Y564" s="100"/>
      <c r="Z564" s="100"/>
      <c r="AA564" s="100"/>
      <c r="AB564" s="100"/>
    </row>
    <row r="565" spans="1:28" ht="24" customHeight="1" x14ac:dyDescent="0.55000000000000004">
      <c r="A565" s="238"/>
      <c r="E565" s="239"/>
      <c r="F565" s="239"/>
      <c r="G565" s="239"/>
      <c r="H565" s="239"/>
      <c r="I565" s="239"/>
      <c r="J565" s="100"/>
      <c r="K565" s="100"/>
      <c r="L565" s="100"/>
      <c r="M565" s="100"/>
      <c r="N565" s="100"/>
      <c r="O565" s="100"/>
      <c r="P565" s="100"/>
      <c r="Q565" s="100"/>
      <c r="R565" s="100"/>
      <c r="S565" s="100"/>
      <c r="T565" s="100"/>
      <c r="U565" s="100"/>
      <c r="V565" s="100"/>
      <c r="W565" s="100"/>
      <c r="X565" s="100"/>
      <c r="Y565" s="100"/>
      <c r="Z565" s="100"/>
      <c r="AA565" s="100"/>
      <c r="AB565" s="100"/>
    </row>
    <row r="566" spans="1:28" ht="24" customHeight="1" x14ac:dyDescent="0.55000000000000004">
      <c r="A566" s="238"/>
      <c r="E566" s="239"/>
      <c r="F566" s="239"/>
      <c r="G566" s="239"/>
      <c r="H566" s="239"/>
      <c r="I566" s="239"/>
      <c r="J566" s="100"/>
      <c r="K566" s="100"/>
      <c r="L566" s="100"/>
      <c r="M566" s="100"/>
      <c r="N566" s="100"/>
      <c r="O566" s="100"/>
      <c r="P566" s="100"/>
      <c r="Q566" s="100"/>
      <c r="R566" s="100"/>
      <c r="S566" s="100"/>
      <c r="T566" s="100"/>
      <c r="U566" s="100"/>
      <c r="V566" s="100"/>
      <c r="W566" s="100"/>
      <c r="X566" s="100"/>
      <c r="Y566" s="100"/>
      <c r="Z566" s="100"/>
      <c r="AA566" s="100"/>
      <c r="AB566" s="100"/>
    </row>
    <row r="567" spans="1:28" ht="24" customHeight="1" x14ac:dyDescent="0.55000000000000004">
      <c r="A567" s="238"/>
      <c r="E567" s="239"/>
      <c r="F567" s="239"/>
      <c r="G567" s="239"/>
      <c r="H567" s="239"/>
      <c r="I567" s="239"/>
      <c r="J567" s="100"/>
      <c r="K567" s="100"/>
      <c r="L567" s="100"/>
      <c r="M567" s="100"/>
      <c r="N567" s="100"/>
      <c r="O567" s="100"/>
      <c r="P567" s="100"/>
      <c r="Q567" s="100"/>
      <c r="R567" s="100"/>
      <c r="S567" s="100"/>
      <c r="T567" s="100"/>
      <c r="U567" s="100"/>
      <c r="V567" s="100"/>
      <c r="W567" s="100"/>
      <c r="X567" s="100"/>
      <c r="Y567" s="100"/>
      <c r="Z567" s="100"/>
      <c r="AA567" s="100"/>
      <c r="AB567" s="100"/>
    </row>
    <row r="568" spans="1:28" ht="24" customHeight="1" x14ac:dyDescent="0.55000000000000004">
      <c r="A568" s="238"/>
      <c r="E568" s="239"/>
      <c r="F568" s="239"/>
      <c r="G568" s="239"/>
      <c r="H568" s="239"/>
      <c r="I568" s="239"/>
      <c r="J568" s="100"/>
      <c r="K568" s="100"/>
      <c r="L568" s="100"/>
      <c r="M568" s="100"/>
      <c r="N568" s="100"/>
      <c r="O568" s="100"/>
      <c r="P568" s="100"/>
      <c r="Q568" s="100"/>
      <c r="R568" s="100"/>
      <c r="S568" s="100"/>
      <c r="T568" s="100"/>
      <c r="U568" s="100"/>
      <c r="V568" s="100"/>
      <c r="W568" s="100"/>
      <c r="X568" s="100"/>
      <c r="Y568" s="100"/>
      <c r="Z568" s="100"/>
      <c r="AA568" s="100"/>
      <c r="AB568" s="100"/>
    </row>
    <row r="569" spans="1:28" ht="24" customHeight="1" x14ac:dyDescent="0.55000000000000004">
      <c r="A569" s="238"/>
      <c r="E569" s="239"/>
      <c r="F569" s="239"/>
      <c r="G569" s="239"/>
      <c r="H569" s="239"/>
      <c r="I569" s="239"/>
      <c r="J569" s="100"/>
      <c r="K569" s="100"/>
      <c r="L569" s="100"/>
      <c r="M569" s="100"/>
      <c r="N569" s="100"/>
      <c r="O569" s="100"/>
      <c r="P569" s="100"/>
      <c r="Q569" s="100"/>
      <c r="R569" s="100"/>
      <c r="S569" s="100"/>
      <c r="T569" s="100"/>
      <c r="U569" s="100"/>
      <c r="V569" s="100"/>
      <c r="W569" s="100"/>
      <c r="X569" s="100"/>
      <c r="Y569" s="100"/>
      <c r="Z569" s="100"/>
      <c r="AA569" s="100"/>
      <c r="AB569" s="100"/>
    </row>
    <row r="570" spans="1:28" ht="24" customHeight="1" x14ac:dyDescent="0.55000000000000004">
      <c r="A570" s="238"/>
      <c r="E570" s="239"/>
      <c r="F570" s="239"/>
      <c r="G570" s="239"/>
      <c r="H570" s="239"/>
      <c r="I570" s="239"/>
      <c r="J570" s="100"/>
      <c r="K570" s="100"/>
      <c r="L570" s="100"/>
      <c r="M570" s="100"/>
      <c r="N570" s="100"/>
      <c r="O570" s="100"/>
      <c r="P570" s="100"/>
      <c r="Q570" s="100"/>
      <c r="R570" s="100"/>
      <c r="S570" s="100"/>
      <c r="T570" s="100"/>
      <c r="U570" s="100"/>
      <c r="V570" s="100"/>
      <c r="W570" s="100"/>
      <c r="X570" s="100"/>
      <c r="Y570" s="100"/>
      <c r="Z570" s="100"/>
      <c r="AA570" s="100"/>
      <c r="AB570" s="100"/>
    </row>
    <row r="571" spans="1:28" ht="24" customHeight="1" x14ac:dyDescent="0.55000000000000004">
      <c r="A571" s="238"/>
      <c r="E571" s="239"/>
      <c r="F571" s="239"/>
      <c r="G571" s="239"/>
      <c r="H571" s="239"/>
      <c r="I571" s="239"/>
      <c r="J571" s="100"/>
      <c r="K571" s="100"/>
      <c r="L571" s="100"/>
      <c r="M571" s="100"/>
      <c r="N571" s="100"/>
      <c r="O571" s="100"/>
      <c r="P571" s="100"/>
      <c r="Q571" s="100"/>
      <c r="R571" s="100"/>
      <c r="S571" s="100"/>
      <c r="T571" s="100"/>
      <c r="U571" s="100"/>
      <c r="V571" s="100"/>
      <c r="W571" s="100"/>
      <c r="X571" s="100"/>
      <c r="Y571" s="100"/>
      <c r="Z571" s="100"/>
      <c r="AA571" s="100"/>
      <c r="AB571" s="100"/>
    </row>
    <row r="572" spans="1:28" ht="24" customHeight="1" x14ac:dyDescent="0.55000000000000004">
      <c r="A572" s="238"/>
      <c r="E572" s="239"/>
      <c r="F572" s="239"/>
      <c r="G572" s="239"/>
      <c r="H572" s="239"/>
      <c r="I572" s="239"/>
      <c r="J572" s="100"/>
      <c r="K572" s="100"/>
      <c r="L572" s="100"/>
      <c r="M572" s="100"/>
      <c r="N572" s="100"/>
      <c r="O572" s="100"/>
      <c r="P572" s="100"/>
      <c r="Q572" s="100"/>
      <c r="R572" s="100"/>
      <c r="S572" s="100"/>
      <c r="T572" s="100"/>
      <c r="U572" s="100"/>
      <c r="V572" s="100"/>
      <c r="W572" s="100"/>
      <c r="X572" s="100"/>
      <c r="Y572" s="100"/>
      <c r="Z572" s="100"/>
      <c r="AA572" s="100"/>
      <c r="AB572" s="100"/>
    </row>
    <row r="573" spans="1:28" ht="24" customHeight="1" x14ac:dyDescent="0.55000000000000004">
      <c r="A573" s="238"/>
      <c r="E573" s="239"/>
      <c r="F573" s="239"/>
      <c r="G573" s="239"/>
      <c r="H573" s="239"/>
      <c r="I573" s="239"/>
      <c r="J573" s="100"/>
      <c r="K573" s="100"/>
      <c r="L573" s="100"/>
      <c r="M573" s="100"/>
      <c r="N573" s="100"/>
      <c r="O573" s="100"/>
      <c r="P573" s="100"/>
      <c r="Q573" s="100"/>
      <c r="R573" s="100"/>
      <c r="S573" s="100"/>
      <c r="T573" s="100"/>
      <c r="U573" s="100"/>
      <c r="V573" s="100"/>
      <c r="W573" s="100"/>
      <c r="X573" s="100"/>
      <c r="Y573" s="100"/>
      <c r="Z573" s="100"/>
      <c r="AA573" s="100"/>
      <c r="AB573" s="100"/>
    </row>
    <row r="574" spans="1:28" ht="24" customHeight="1" x14ac:dyDescent="0.55000000000000004">
      <c r="A574" s="238"/>
      <c r="E574" s="239"/>
      <c r="F574" s="239"/>
      <c r="G574" s="239"/>
      <c r="H574" s="239"/>
      <c r="I574" s="239"/>
      <c r="J574" s="100"/>
      <c r="K574" s="100"/>
      <c r="L574" s="100"/>
      <c r="M574" s="100"/>
      <c r="N574" s="100"/>
      <c r="O574" s="100"/>
      <c r="P574" s="100"/>
      <c r="Q574" s="100"/>
      <c r="R574" s="100"/>
      <c r="S574" s="100"/>
      <c r="T574" s="100"/>
      <c r="U574" s="100"/>
      <c r="V574" s="100"/>
      <c r="W574" s="100"/>
      <c r="X574" s="100"/>
      <c r="Y574" s="100"/>
      <c r="Z574" s="100"/>
      <c r="AA574" s="100"/>
      <c r="AB574" s="100"/>
    </row>
    <row r="575" spans="1:28" ht="24" customHeight="1" x14ac:dyDescent="0.55000000000000004">
      <c r="A575" s="238"/>
      <c r="E575" s="239"/>
      <c r="F575" s="239"/>
      <c r="G575" s="239"/>
      <c r="H575" s="239"/>
      <c r="I575" s="239"/>
      <c r="J575" s="100"/>
      <c r="K575" s="100"/>
      <c r="L575" s="100"/>
      <c r="M575" s="100"/>
      <c r="N575" s="100"/>
      <c r="O575" s="100"/>
      <c r="P575" s="100"/>
      <c r="Q575" s="100"/>
      <c r="R575" s="100"/>
      <c r="S575" s="100"/>
      <c r="T575" s="100"/>
      <c r="U575" s="100"/>
      <c r="V575" s="100"/>
      <c r="W575" s="100"/>
      <c r="X575" s="100"/>
      <c r="Y575" s="100"/>
      <c r="Z575" s="100"/>
      <c r="AA575" s="100"/>
      <c r="AB575" s="100"/>
    </row>
    <row r="576" spans="1:28" ht="24" customHeight="1" x14ac:dyDescent="0.55000000000000004">
      <c r="A576" s="238"/>
      <c r="E576" s="239"/>
      <c r="F576" s="239"/>
      <c r="G576" s="239"/>
      <c r="H576" s="239"/>
      <c r="I576" s="239"/>
      <c r="J576" s="100"/>
      <c r="K576" s="100"/>
      <c r="L576" s="100"/>
      <c r="M576" s="100"/>
      <c r="N576" s="100"/>
      <c r="O576" s="100"/>
      <c r="P576" s="100"/>
      <c r="Q576" s="100"/>
      <c r="R576" s="100"/>
      <c r="S576" s="100"/>
      <c r="T576" s="100"/>
      <c r="U576" s="100"/>
      <c r="V576" s="100"/>
      <c r="W576" s="100"/>
      <c r="X576" s="100"/>
      <c r="Y576" s="100"/>
      <c r="Z576" s="100"/>
      <c r="AA576" s="100"/>
      <c r="AB576" s="100"/>
    </row>
    <row r="577" spans="1:28" ht="24" customHeight="1" x14ac:dyDescent="0.55000000000000004">
      <c r="A577" s="238"/>
      <c r="E577" s="239"/>
      <c r="F577" s="239"/>
      <c r="G577" s="239"/>
      <c r="H577" s="239"/>
      <c r="I577" s="239"/>
      <c r="J577" s="100"/>
      <c r="K577" s="100"/>
      <c r="L577" s="100"/>
      <c r="M577" s="100"/>
      <c r="N577" s="100"/>
      <c r="O577" s="100"/>
      <c r="P577" s="100"/>
      <c r="Q577" s="100"/>
      <c r="R577" s="100"/>
      <c r="S577" s="100"/>
      <c r="T577" s="100"/>
      <c r="U577" s="100"/>
      <c r="V577" s="100"/>
      <c r="W577" s="100"/>
      <c r="X577" s="100"/>
      <c r="Y577" s="100"/>
      <c r="Z577" s="100"/>
      <c r="AA577" s="100"/>
      <c r="AB577" s="100"/>
    </row>
    <row r="578" spans="1:28" ht="24" customHeight="1" x14ac:dyDescent="0.55000000000000004">
      <c r="A578" s="238"/>
      <c r="E578" s="239"/>
      <c r="F578" s="239"/>
      <c r="G578" s="239"/>
      <c r="H578" s="239"/>
      <c r="I578" s="239"/>
      <c r="J578" s="100"/>
      <c r="K578" s="100"/>
      <c r="L578" s="100"/>
      <c r="M578" s="100"/>
      <c r="N578" s="100"/>
      <c r="O578" s="100"/>
      <c r="P578" s="100"/>
      <c r="Q578" s="100"/>
      <c r="R578" s="100"/>
      <c r="S578" s="100"/>
      <c r="T578" s="100"/>
      <c r="U578" s="100"/>
      <c r="V578" s="100"/>
      <c r="W578" s="100"/>
      <c r="X578" s="100"/>
      <c r="Y578" s="100"/>
      <c r="Z578" s="100"/>
      <c r="AA578" s="100"/>
      <c r="AB578" s="100"/>
    </row>
    <row r="579" spans="1:28" ht="24" customHeight="1" x14ac:dyDescent="0.55000000000000004">
      <c r="A579" s="238"/>
      <c r="E579" s="239"/>
      <c r="F579" s="239"/>
      <c r="G579" s="239"/>
      <c r="H579" s="239"/>
      <c r="I579" s="239"/>
      <c r="J579" s="100"/>
      <c r="K579" s="100"/>
      <c r="L579" s="100"/>
      <c r="M579" s="100"/>
      <c r="N579" s="100"/>
      <c r="O579" s="100"/>
      <c r="P579" s="100"/>
      <c r="Q579" s="100"/>
      <c r="R579" s="100"/>
      <c r="S579" s="100"/>
      <c r="T579" s="100"/>
      <c r="U579" s="100"/>
      <c r="V579" s="100"/>
      <c r="W579" s="100"/>
      <c r="X579" s="100"/>
      <c r="Y579" s="100"/>
      <c r="Z579" s="100"/>
      <c r="AA579" s="100"/>
      <c r="AB579" s="100"/>
    </row>
    <row r="580" spans="1:28" ht="24" customHeight="1" x14ac:dyDescent="0.55000000000000004">
      <c r="A580" s="238"/>
      <c r="E580" s="239"/>
      <c r="F580" s="239"/>
      <c r="G580" s="239"/>
      <c r="H580" s="239"/>
      <c r="I580" s="239"/>
      <c r="J580" s="100"/>
      <c r="K580" s="100"/>
      <c r="L580" s="100"/>
      <c r="M580" s="100"/>
      <c r="N580" s="100"/>
      <c r="O580" s="100"/>
      <c r="P580" s="100"/>
      <c r="Q580" s="100"/>
      <c r="R580" s="100"/>
      <c r="S580" s="100"/>
      <c r="T580" s="100"/>
      <c r="U580" s="100"/>
      <c r="V580" s="100"/>
      <c r="W580" s="100"/>
      <c r="X580" s="100"/>
      <c r="Y580" s="100"/>
      <c r="Z580" s="100"/>
      <c r="AA580" s="100"/>
      <c r="AB580" s="100"/>
    </row>
    <row r="581" spans="1:28" ht="24" customHeight="1" x14ac:dyDescent="0.55000000000000004">
      <c r="A581" s="238"/>
      <c r="E581" s="239"/>
      <c r="F581" s="239"/>
      <c r="G581" s="239"/>
      <c r="H581" s="239"/>
      <c r="I581" s="239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</row>
    <row r="582" spans="1:28" ht="24" customHeight="1" x14ac:dyDescent="0.55000000000000004">
      <c r="A582" s="238"/>
      <c r="E582" s="239"/>
      <c r="F582" s="239"/>
      <c r="G582" s="239"/>
      <c r="H582" s="239"/>
      <c r="I582" s="239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</row>
    <row r="583" spans="1:28" ht="24" customHeight="1" x14ac:dyDescent="0.55000000000000004">
      <c r="A583" s="238"/>
      <c r="E583" s="239"/>
      <c r="F583" s="239"/>
      <c r="G583" s="239"/>
      <c r="H583" s="239"/>
      <c r="I583" s="239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</row>
    <row r="584" spans="1:28" ht="24" customHeight="1" x14ac:dyDescent="0.55000000000000004">
      <c r="A584" s="238"/>
      <c r="E584" s="239"/>
      <c r="F584" s="239"/>
      <c r="G584" s="239"/>
      <c r="H584" s="239"/>
      <c r="I584" s="239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</row>
    <row r="585" spans="1:28" ht="24" customHeight="1" x14ac:dyDescent="0.55000000000000004">
      <c r="A585" s="238"/>
      <c r="E585" s="239"/>
      <c r="F585" s="239"/>
      <c r="G585" s="239"/>
      <c r="H585" s="239"/>
      <c r="I585" s="239"/>
      <c r="J585" s="100"/>
      <c r="K585" s="100"/>
      <c r="L585" s="100"/>
      <c r="M585" s="100"/>
      <c r="N585" s="100"/>
      <c r="O585" s="100"/>
      <c r="P585" s="100"/>
      <c r="Q585" s="100"/>
      <c r="R585" s="100"/>
      <c r="S585" s="100"/>
      <c r="T585" s="100"/>
      <c r="U585" s="100"/>
      <c r="V585" s="100"/>
      <c r="W585" s="100"/>
      <c r="X585" s="100"/>
      <c r="Y585" s="100"/>
      <c r="Z585" s="100"/>
      <c r="AA585" s="100"/>
      <c r="AB585" s="100"/>
    </row>
    <row r="586" spans="1:28" ht="24" customHeight="1" x14ac:dyDescent="0.55000000000000004">
      <c r="A586" s="238"/>
      <c r="E586" s="239"/>
      <c r="F586" s="239"/>
      <c r="G586" s="239"/>
      <c r="H586" s="239"/>
      <c r="I586" s="239"/>
      <c r="J586" s="100"/>
      <c r="K586" s="100"/>
      <c r="L586" s="100"/>
      <c r="M586" s="100"/>
      <c r="N586" s="100"/>
      <c r="O586" s="100"/>
      <c r="P586" s="100"/>
      <c r="Q586" s="100"/>
      <c r="R586" s="100"/>
      <c r="S586" s="100"/>
      <c r="T586" s="100"/>
      <c r="U586" s="100"/>
      <c r="V586" s="100"/>
      <c r="W586" s="100"/>
      <c r="X586" s="100"/>
      <c r="Y586" s="100"/>
      <c r="Z586" s="100"/>
      <c r="AA586" s="100"/>
      <c r="AB586" s="100"/>
    </row>
    <row r="587" spans="1:28" ht="24" customHeight="1" x14ac:dyDescent="0.55000000000000004">
      <c r="A587" s="238"/>
      <c r="E587" s="239"/>
      <c r="F587" s="239"/>
      <c r="G587" s="239"/>
      <c r="H587" s="239"/>
      <c r="I587" s="239"/>
      <c r="J587" s="100"/>
      <c r="K587" s="100"/>
      <c r="L587" s="100"/>
      <c r="M587" s="100"/>
      <c r="N587" s="100"/>
      <c r="O587" s="100"/>
      <c r="P587" s="100"/>
      <c r="Q587" s="100"/>
      <c r="R587" s="100"/>
      <c r="S587" s="100"/>
      <c r="T587" s="100"/>
      <c r="U587" s="100"/>
      <c r="V587" s="100"/>
      <c r="W587" s="100"/>
      <c r="X587" s="100"/>
      <c r="Y587" s="100"/>
      <c r="Z587" s="100"/>
      <c r="AA587" s="100"/>
      <c r="AB587" s="100"/>
    </row>
    <row r="588" spans="1:28" ht="24" customHeight="1" x14ac:dyDescent="0.55000000000000004">
      <c r="A588" s="238"/>
      <c r="E588" s="239"/>
      <c r="F588" s="239"/>
      <c r="G588" s="239"/>
      <c r="H588" s="239"/>
      <c r="I588" s="239"/>
      <c r="J588" s="100"/>
      <c r="K588" s="100"/>
      <c r="L588" s="100"/>
      <c r="M588" s="100"/>
      <c r="N588" s="100"/>
      <c r="O588" s="100"/>
      <c r="P588" s="100"/>
      <c r="Q588" s="100"/>
      <c r="R588" s="100"/>
      <c r="S588" s="100"/>
      <c r="T588" s="100"/>
      <c r="U588" s="100"/>
      <c r="V588" s="100"/>
      <c r="W588" s="100"/>
      <c r="X588" s="100"/>
      <c r="Y588" s="100"/>
      <c r="Z588" s="100"/>
      <c r="AA588" s="100"/>
      <c r="AB588" s="100"/>
    </row>
    <row r="589" spans="1:28" ht="24" customHeight="1" x14ac:dyDescent="0.55000000000000004">
      <c r="A589" s="238"/>
      <c r="E589" s="239"/>
      <c r="F589" s="239"/>
      <c r="G589" s="239"/>
      <c r="H589" s="239"/>
      <c r="I589" s="239"/>
      <c r="J589" s="100"/>
      <c r="K589" s="100"/>
      <c r="L589" s="100"/>
      <c r="M589" s="100"/>
      <c r="N589" s="100"/>
      <c r="O589" s="100"/>
      <c r="P589" s="100"/>
      <c r="Q589" s="100"/>
      <c r="R589" s="100"/>
      <c r="S589" s="100"/>
      <c r="T589" s="100"/>
      <c r="U589" s="100"/>
      <c r="V589" s="100"/>
      <c r="W589" s="100"/>
      <c r="X589" s="100"/>
      <c r="Y589" s="100"/>
      <c r="Z589" s="100"/>
      <c r="AA589" s="100"/>
      <c r="AB589" s="100"/>
    </row>
    <row r="590" spans="1:28" ht="24" customHeight="1" x14ac:dyDescent="0.55000000000000004">
      <c r="A590" s="238"/>
      <c r="E590" s="239"/>
      <c r="F590" s="239"/>
      <c r="G590" s="239"/>
      <c r="H590" s="239"/>
      <c r="I590" s="239"/>
      <c r="J590" s="100"/>
      <c r="K590" s="100"/>
      <c r="L590" s="100"/>
      <c r="M590" s="100"/>
      <c r="N590" s="100"/>
      <c r="O590" s="100"/>
      <c r="P590" s="100"/>
      <c r="Q590" s="100"/>
      <c r="R590" s="100"/>
      <c r="S590" s="100"/>
      <c r="T590" s="100"/>
      <c r="U590" s="100"/>
      <c r="V590" s="100"/>
      <c r="W590" s="100"/>
      <c r="X590" s="100"/>
      <c r="Y590" s="100"/>
      <c r="Z590" s="100"/>
      <c r="AA590" s="100"/>
      <c r="AB590" s="100"/>
    </row>
    <row r="591" spans="1:28" ht="24" customHeight="1" x14ac:dyDescent="0.55000000000000004">
      <c r="A591" s="238"/>
      <c r="E591" s="239"/>
      <c r="F591" s="239"/>
      <c r="G591" s="239"/>
      <c r="H591" s="239"/>
      <c r="I591" s="239"/>
      <c r="J591" s="100"/>
      <c r="K591" s="100"/>
      <c r="L591" s="100"/>
      <c r="M591" s="100"/>
      <c r="N591" s="100"/>
      <c r="O591" s="100"/>
      <c r="P591" s="100"/>
      <c r="Q591" s="100"/>
      <c r="R591" s="100"/>
      <c r="S591" s="100"/>
      <c r="T591" s="100"/>
      <c r="U591" s="100"/>
      <c r="V591" s="100"/>
      <c r="W591" s="100"/>
      <c r="X591" s="100"/>
      <c r="Y591" s="100"/>
      <c r="Z591" s="100"/>
      <c r="AA591" s="100"/>
      <c r="AB591" s="100"/>
    </row>
    <row r="592" spans="1:28" ht="24" customHeight="1" x14ac:dyDescent="0.55000000000000004">
      <c r="A592" s="238"/>
      <c r="E592" s="239"/>
      <c r="F592" s="239"/>
      <c r="G592" s="239"/>
      <c r="H592" s="239"/>
      <c r="I592" s="239"/>
      <c r="J592" s="100"/>
      <c r="K592" s="100"/>
      <c r="L592" s="100"/>
      <c r="M592" s="100"/>
      <c r="N592" s="100"/>
      <c r="O592" s="100"/>
      <c r="P592" s="100"/>
      <c r="Q592" s="100"/>
      <c r="R592" s="100"/>
      <c r="S592" s="100"/>
      <c r="T592" s="100"/>
      <c r="U592" s="100"/>
      <c r="V592" s="100"/>
      <c r="W592" s="100"/>
      <c r="X592" s="100"/>
      <c r="Y592" s="100"/>
      <c r="Z592" s="100"/>
      <c r="AA592" s="100"/>
      <c r="AB592" s="100"/>
    </row>
    <row r="593" spans="1:28" ht="24" customHeight="1" x14ac:dyDescent="0.55000000000000004">
      <c r="A593" s="238"/>
      <c r="E593" s="239"/>
      <c r="F593" s="239"/>
      <c r="G593" s="239"/>
      <c r="H593" s="239"/>
      <c r="I593" s="239"/>
      <c r="J593" s="100"/>
      <c r="K593" s="100"/>
      <c r="L593" s="100"/>
      <c r="M593" s="100"/>
      <c r="N593" s="100"/>
      <c r="O593" s="100"/>
      <c r="P593" s="100"/>
      <c r="Q593" s="100"/>
      <c r="R593" s="100"/>
      <c r="S593" s="100"/>
      <c r="T593" s="100"/>
      <c r="U593" s="100"/>
      <c r="V593" s="100"/>
      <c r="W593" s="100"/>
      <c r="X593" s="100"/>
      <c r="Y593" s="100"/>
      <c r="Z593" s="100"/>
      <c r="AA593" s="100"/>
      <c r="AB593" s="100"/>
    </row>
    <row r="594" spans="1:28" ht="24" customHeight="1" x14ac:dyDescent="0.55000000000000004">
      <c r="A594" s="238"/>
      <c r="E594" s="239"/>
      <c r="F594" s="239"/>
      <c r="G594" s="239"/>
      <c r="H594" s="239"/>
      <c r="I594" s="239"/>
      <c r="J594" s="100"/>
      <c r="K594" s="100"/>
      <c r="L594" s="100"/>
      <c r="M594" s="100"/>
      <c r="N594" s="100"/>
      <c r="O594" s="100"/>
      <c r="P594" s="100"/>
      <c r="Q594" s="100"/>
      <c r="R594" s="100"/>
      <c r="S594" s="100"/>
      <c r="T594" s="100"/>
      <c r="U594" s="100"/>
      <c r="V594" s="100"/>
      <c r="W594" s="100"/>
      <c r="X594" s="100"/>
      <c r="Y594" s="100"/>
      <c r="Z594" s="100"/>
      <c r="AA594" s="100"/>
      <c r="AB594" s="100"/>
    </row>
    <row r="595" spans="1:28" ht="24" customHeight="1" x14ac:dyDescent="0.55000000000000004">
      <c r="A595" s="238"/>
      <c r="E595" s="239"/>
      <c r="F595" s="239"/>
      <c r="G595" s="239"/>
      <c r="H595" s="239"/>
      <c r="I595" s="239"/>
      <c r="J595" s="100"/>
      <c r="K595" s="100"/>
      <c r="L595" s="100"/>
      <c r="M595" s="100"/>
      <c r="N595" s="100"/>
      <c r="O595" s="100"/>
      <c r="P595" s="100"/>
      <c r="Q595" s="100"/>
      <c r="R595" s="100"/>
      <c r="S595" s="100"/>
      <c r="T595" s="100"/>
      <c r="U595" s="100"/>
      <c r="V595" s="100"/>
      <c r="W595" s="100"/>
      <c r="X595" s="100"/>
      <c r="Y595" s="100"/>
      <c r="Z595" s="100"/>
      <c r="AA595" s="100"/>
      <c r="AB595" s="100"/>
    </row>
    <row r="596" spans="1:28" ht="24" customHeight="1" x14ac:dyDescent="0.55000000000000004">
      <c r="A596" s="238"/>
      <c r="E596" s="239"/>
      <c r="F596" s="239"/>
      <c r="G596" s="239"/>
      <c r="H596" s="239"/>
      <c r="I596" s="239"/>
      <c r="J596" s="100"/>
      <c r="K596" s="100"/>
      <c r="L596" s="100"/>
      <c r="M596" s="100"/>
      <c r="N596" s="100"/>
      <c r="O596" s="100"/>
      <c r="P596" s="100"/>
      <c r="Q596" s="100"/>
      <c r="R596" s="100"/>
      <c r="S596" s="100"/>
      <c r="T596" s="100"/>
      <c r="U596" s="100"/>
      <c r="V596" s="100"/>
      <c r="W596" s="100"/>
      <c r="X596" s="100"/>
      <c r="Y596" s="100"/>
      <c r="Z596" s="100"/>
      <c r="AA596" s="100"/>
      <c r="AB596" s="100"/>
    </row>
    <row r="597" spans="1:28" ht="24" customHeight="1" x14ac:dyDescent="0.55000000000000004">
      <c r="A597" s="238"/>
      <c r="E597" s="239"/>
      <c r="F597" s="239"/>
      <c r="G597" s="239"/>
      <c r="H597" s="239"/>
      <c r="I597" s="239"/>
      <c r="J597" s="100"/>
      <c r="K597" s="100"/>
      <c r="L597" s="100"/>
      <c r="M597" s="100"/>
      <c r="N597" s="100"/>
      <c r="O597" s="100"/>
      <c r="P597" s="100"/>
      <c r="Q597" s="100"/>
      <c r="R597" s="100"/>
      <c r="S597" s="100"/>
      <c r="T597" s="100"/>
      <c r="U597" s="100"/>
      <c r="V597" s="100"/>
      <c r="W597" s="100"/>
      <c r="X597" s="100"/>
      <c r="Y597" s="100"/>
      <c r="Z597" s="100"/>
      <c r="AA597" s="100"/>
      <c r="AB597" s="100"/>
    </row>
    <row r="598" spans="1:28" ht="24" customHeight="1" x14ac:dyDescent="0.55000000000000004">
      <c r="A598" s="238"/>
      <c r="E598" s="239"/>
      <c r="F598" s="239"/>
      <c r="G598" s="239"/>
      <c r="H598" s="239"/>
      <c r="I598" s="239"/>
      <c r="J598" s="100"/>
      <c r="K598" s="100"/>
      <c r="L598" s="100"/>
      <c r="M598" s="100"/>
      <c r="N598" s="100"/>
      <c r="O598" s="100"/>
      <c r="P598" s="100"/>
      <c r="Q598" s="100"/>
      <c r="R598" s="100"/>
      <c r="S598" s="100"/>
      <c r="T598" s="100"/>
      <c r="U598" s="100"/>
      <c r="V598" s="100"/>
      <c r="W598" s="100"/>
      <c r="X598" s="100"/>
      <c r="Y598" s="100"/>
      <c r="Z598" s="100"/>
      <c r="AA598" s="100"/>
      <c r="AB598" s="100"/>
    </row>
    <row r="599" spans="1:28" ht="24" customHeight="1" x14ac:dyDescent="0.55000000000000004">
      <c r="A599" s="238"/>
      <c r="E599" s="239"/>
      <c r="F599" s="239"/>
      <c r="G599" s="239"/>
      <c r="H599" s="239"/>
      <c r="I599" s="239"/>
      <c r="J599" s="100"/>
      <c r="K599" s="100"/>
      <c r="L599" s="100"/>
      <c r="M599" s="100"/>
      <c r="N599" s="100"/>
      <c r="O599" s="100"/>
      <c r="P599" s="100"/>
      <c r="Q599" s="100"/>
      <c r="R599" s="100"/>
      <c r="S599" s="100"/>
      <c r="T599" s="100"/>
      <c r="U599" s="100"/>
      <c r="V599" s="100"/>
      <c r="W599" s="100"/>
      <c r="X599" s="100"/>
      <c r="Y599" s="100"/>
      <c r="Z599" s="100"/>
      <c r="AA599" s="100"/>
      <c r="AB599" s="100"/>
    </row>
    <row r="600" spans="1:28" ht="24" customHeight="1" x14ac:dyDescent="0.55000000000000004">
      <c r="A600" s="238"/>
      <c r="E600" s="239"/>
      <c r="F600" s="239"/>
      <c r="G600" s="239"/>
      <c r="H600" s="239"/>
      <c r="I600" s="239"/>
      <c r="J600" s="100"/>
      <c r="K600" s="100"/>
      <c r="L600" s="100"/>
      <c r="M600" s="100"/>
      <c r="N600" s="100"/>
      <c r="O600" s="100"/>
      <c r="P600" s="100"/>
      <c r="Q600" s="100"/>
      <c r="R600" s="100"/>
      <c r="S600" s="100"/>
      <c r="T600" s="100"/>
      <c r="U600" s="100"/>
      <c r="V600" s="100"/>
      <c r="W600" s="100"/>
      <c r="X600" s="100"/>
      <c r="Y600" s="100"/>
      <c r="Z600" s="100"/>
      <c r="AA600" s="100"/>
      <c r="AB600" s="100"/>
    </row>
    <row r="601" spans="1:28" ht="24" customHeight="1" x14ac:dyDescent="0.55000000000000004">
      <c r="A601" s="238"/>
      <c r="E601" s="239"/>
      <c r="F601" s="239"/>
      <c r="G601" s="239"/>
      <c r="H601" s="239"/>
      <c r="I601" s="239"/>
      <c r="J601" s="100"/>
      <c r="K601" s="100"/>
      <c r="L601" s="100"/>
      <c r="M601" s="100"/>
      <c r="N601" s="100"/>
      <c r="O601" s="100"/>
      <c r="P601" s="100"/>
      <c r="Q601" s="100"/>
      <c r="R601" s="100"/>
      <c r="S601" s="100"/>
      <c r="T601" s="100"/>
      <c r="U601" s="100"/>
      <c r="V601" s="100"/>
      <c r="W601" s="100"/>
      <c r="X601" s="100"/>
      <c r="Y601" s="100"/>
      <c r="Z601" s="100"/>
      <c r="AA601" s="100"/>
      <c r="AB601" s="100"/>
    </row>
    <row r="602" spans="1:28" ht="24" customHeight="1" x14ac:dyDescent="0.55000000000000004">
      <c r="A602" s="238"/>
      <c r="E602" s="239"/>
      <c r="F602" s="239"/>
      <c r="G602" s="239"/>
      <c r="H602" s="239"/>
      <c r="I602" s="239"/>
      <c r="J602" s="100"/>
      <c r="K602" s="100"/>
      <c r="L602" s="100"/>
      <c r="M602" s="100"/>
      <c r="N602" s="100"/>
      <c r="O602" s="100"/>
      <c r="P602" s="100"/>
      <c r="Q602" s="100"/>
      <c r="R602" s="100"/>
      <c r="S602" s="100"/>
      <c r="T602" s="100"/>
      <c r="U602" s="100"/>
      <c r="V602" s="100"/>
      <c r="W602" s="100"/>
      <c r="X602" s="100"/>
      <c r="Y602" s="100"/>
      <c r="Z602" s="100"/>
      <c r="AA602" s="100"/>
      <c r="AB602" s="100"/>
    </row>
    <row r="603" spans="1:28" ht="24" customHeight="1" x14ac:dyDescent="0.55000000000000004">
      <c r="A603" s="238"/>
      <c r="E603" s="239"/>
      <c r="F603" s="239"/>
      <c r="G603" s="239"/>
      <c r="H603" s="239"/>
      <c r="I603" s="239"/>
      <c r="J603" s="100"/>
      <c r="K603" s="100"/>
      <c r="L603" s="100"/>
      <c r="M603" s="100"/>
      <c r="N603" s="100"/>
      <c r="O603" s="100"/>
      <c r="P603" s="100"/>
      <c r="Q603" s="100"/>
      <c r="R603" s="100"/>
      <c r="S603" s="100"/>
      <c r="T603" s="100"/>
      <c r="U603" s="100"/>
      <c r="V603" s="100"/>
      <c r="W603" s="100"/>
      <c r="X603" s="100"/>
      <c r="Y603" s="100"/>
      <c r="Z603" s="100"/>
      <c r="AA603" s="100"/>
      <c r="AB603" s="100"/>
    </row>
    <row r="604" spans="1:28" ht="24" customHeight="1" x14ac:dyDescent="0.55000000000000004">
      <c r="A604" s="238"/>
      <c r="E604" s="239"/>
      <c r="F604" s="239"/>
      <c r="G604" s="239"/>
      <c r="H604" s="239"/>
      <c r="I604" s="239"/>
      <c r="J604" s="100"/>
      <c r="K604" s="100"/>
      <c r="L604" s="100"/>
      <c r="M604" s="100"/>
      <c r="N604" s="100"/>
      <c r="O604" s="100"/>
      <c r="P604" s="100"/>
      <c r="Q604" s="100"/>
      <c r="R604" s="100"/>
      <c r="S604" s="100"/>
      <c r="T604" s="100"/>
      <c r="U604" s="100"/>
      <c r="V604" s="100"/>
      <c r="W604" s="100"/>
      <c r="X604" s="100"/>
      <c r="Y604" s="100"/>
      <c r="Z604" s="100"/>
      <c r="AA604" s="100"/>
      <c r="AB604" s="100"/>
    </row>
    <row r="605" spans="1:28" ht="24" customHeight="1" x14ac:dyDescent="0.55000000000000004">
      <c r="A605" s="238"/>
      <c r="E605" s="239"/>
      <c r="F605" s="239"/>
      <c r="G605" s="239"/>
      <c r="H605" s="239"/>
      <c r="I605" s="239"/>
      <c r="J605" s="100"/>
      <c r="K605" s="100"/>
      <c r="L605" s="100"/>
      <c r="M605" s="100"/>
      <c r="N605" s="100"/>
      <c r="O605" s="100"/>
      <c r="P605" s="100"/>
      <c r="Q605" s="100"/>
      <c r="R605" s="100"/>
      <c r="S605" s="100"/>
      <c r="T605" s="100"/>
      <c r="U605" s="100"/>
      <c r="V605" s="100"/>
      <c r="W605" s="100"/>
      <c r="X605" s="100"/>
      <c r="Y605" s="100"/>
      <c r="Z605" s="100"/>
      <c r="AA605" s="100"/>
      <c r="AB605" s="100"/>
    </row>
    <row r="606" spans="1:28" ht="24" customHeight="1" x14ac:dyDescent="0.55000000000000004">
      <c r="A606" s="238"/>
      <c r="E606" s="239"/>
      <c r="F606" s="239"/>
      <c r="G606" s="239"/>
      <c r="H606" s="239"/>
      <c r="I606" s="239"/>
      <c r="J606" s="100"/>
      <c r="K606" s="100"/>
      <c r="L606" s="100"/>
      <c r="M606" s="100"/>
      <c r="N606" s="100"/>
      <c r="O606" s="100"/>
      <c r="P606" s="100"/>
      <c r="Q606" s="100"/>
      <c r="R606" s="100"/>
      <c r="S606" s="100"/>
      <c r="T606" s="100"/>
      <c r="U606" s="100"/>
      <c r="V606" s="100"/>
      <c r="W606" s="100"/>
      <c r="X606" s="100"/>
      <c r="Y606" s="100"/>
      <c r="Z606" s="100"/>
      <c r="AA606" s="100"/>
      <c r="AB606" s="100"/>
    </row>
    <row r="607" spans="1:28" ht="24" customHeight="1" x14ac:dyDescent="0.55000000000000004">
      <c r="A607" s="238"/>
      <c r="E607" s="239"/>
      <c r="F607" s="239"/>
      <c r="G607" s="239"/>
      <c r="H607" s="239"/>
      <c r="I607" s="239"/>
      <c r="J607" s="100"/>
      <c r="K607" s="100"/>
      <c r="L607" s="100"/>
      <c r="M607" s="100"/>
      <c r="N607" s="100"/>
      <c r="O607" s="100"/>
      <c r="P607" s="100"/>
      <c r="Q607" s="100"/>
      <c r="R607" s="100"/>
      <c r="S607" s="100"/>
      <c r="T607" s="100"/>
      <c r="U607" s="100"/>
      <c r="V607" s="100"/>
      <c r="W607" s="100"/>
      <c r="X607" s="100"/>
      <c r="Y607" s="100"/>
      <c r="Z607" s="100"/>
      <c r="AA607" s="100"/>
      <c r="AB607" s="100"/>
    </row>
    <row r="608" spans="1:28" ht="24" customHeight="1" x14ac:dyDescent="0.55000000000000004">
      <c r="A608" s="238"/>
      <c r="E608" s="239"/>
      <c r="F608" s="239"/>
      <c r="G608" s="239"/>
      <c r="H608" s="239"/>
      <c r="I608" s="239"/>
      <c r="J608" s="100"/>
      <c r="K608" s="100"/>
      <c r="L608" s="100"/>
      <c r="M608" s="100"/>
      <c r="N608" s="100"/>
      <c r="O608" s="100"/>
      <c r="P608" s="100"/>
      <c r="Q608" s="100"/>
      <c r="R608" s="100"/>
      <c r="S608" s="100"/>
      <c r="T608" s="100"/>
      <c r="U608" s="100"/>
      <c r="V608" s="100"/>
      <c r="W608" s="100"/>
      <c r="X608" s="100"/>
      <c r="Y608" s="100"/>
      <c r="Z608" s="100"/>
      <c r="AA608" s="100"/>
      <c r="AB608" s="100"/>
    </row>
    <row r="609" spans="1:28" ht="24" customHeight="1" x14ac:dyDescent="0.55000000000000004">
      <c r="A609" s="238"/>
      <c r="E609" s="239"/>
      <c r="F609" s="239"/>
      <c r="G609" s="239"/>
      <c r="H609" s="239"/>
      <c r="I609" s="239"/>
      <c r="J609" s="100"/>
      <c r="K609" s="100"/>
      <c r="L609" s="100"/>
      <c r="M609" s="100"/>
      <c r="N609" s="100"/>
      <c r="O609" s="100"/>
      <c r="P609" s="100"/>
      <c r="Q609" s="100"/>
      <c r="R609" s="100"/>
      <c r="S609" s="100"/>
      <c r="T609" s="100"/>
      <c r="U609" s="100"/>
      <c r="V609" s="100"/>
      <c r="W609" s="100"/>
      <c r="X609" s="100"/>
      <c r="Y609" s="100"/>
      <c r="Z609" s="100"/>
      <c r="AA609" s="100"/>
      <c r="AB609" s="100"/>
    </row>
    <row r="610" spans="1:28" ht="24" customHeight="1" x14ac:dyDescent="0.55000000000000004">
      <c r="A610" s="238"/>
      <c r="E610" s="239"/>
      <c r="F610" s="239"/>
      <c r="G610" s="239"/>
      <c r="H610" s="239"/>
      <c r="I610" s="239"/>
      <c r="J610" s="100"/>
      <c r="K610" s="100"/>
      <c r="L610" s="100"/>
      <c r="M610" s="100"/>
      <c r="N610" s="100"/>
      <c r="O610" s="100"/>
      <c r="P610" s="100"/>
      <c r="Q610" s="100"/>
      <c r="R610" s="100"/>
      <c r="S610" s="100"/>
      <c r="T610" s="100"/>
      <c r="U610" s="100"/>
      <c r="V610" s="100"/>
      <c r="W610" s="100"/>
      <c r="X610" s="100"/>
      <c r="Y610" s="100"/>
      <c r="Z610" s="100"/>
      <c r="AA610" s="100"/>
      <c r="AB610" s="100"/>
    </row>
    <row r="611" spans="1:28" ht="24" customHeight="1" x14ac:dyDescent="0.55000000000000004">
      <c r="A611" s="238"/>
      <c r="E611" s="239"/>
      <c r="F611" s="239"/>
      <c r="G611" s="239"/>
      <c r="H611" s="239"/>
      <c r="I611" s="239"/>
      <c r="J611" s="100"/>
      <c r="K611" s="100"/>
      <c r="L611" s="100"/>
      <c r="M611" s="100"/>
      <c r="N611" s="100"/>
      <c r="O611" s="100"/>
      <c r="P611" s="100"/>
      <c r="Q611" s="100"/>
      <c r="R611" s="100"/>
      <c r="S611" s="100"/>
      <c r="T611" s="100"/>
      <c r="U611" s="100"/>
      <c r="V611" s="100"/>
      <c r="W611" s="100"/>
      <c r="X611" s="100"/>
      <c r="Y611" s="100"/>
      <c r="Z611" s="100"/>
      <c r="AA611" s="100"/>
      <c r="AB611" s="100"/>
    </row>
    <row r="612" spans="1:28" ht="24" customHeight="1" x14ac:dyDescent="0.55000000000000004">
      <c r="A612" s="238"/>
      <c r="E612" s="239"/>
      <c r="F612" s="239"/>
      <c r="G612" s="239"/>
      <c r="H612" s="239"/>
      <c r="I612" s="239"/>
      <c r="J612" s="100"/>
      <c r="K612" s="100"/>
      <c r="L612" s="100"/>
      <c r="M612" s="100"/>
      <c r="N612" s="100"/>
      <c r="O612" s="100"/>
      <c r="P612" s="100"/>
      <c r="Q612" s="100"/>
      <c r="R612" s="100"/>
      <c r="S612" s="100"/>
      <c r="T612" s="100"/>
      <c r="U612" s="100"/>
      <c r="V612" s="100"/>
      <c r="W612" s="100"/>
      <c r="X612" s="100"/>
      <c r="Y612" s="100"/>
      <c r="Z612" s="100"/>
      <c r="AA612" s="100"/>
      <c r="AB612" s="100"/>
    </row>
    <row r="613" spans="1:28" ht="24" customHeight="1" x14ac:dyDescent="0.55000000000000004">
      <c r="A613" s="238"/>
      <c r="E613" s="239"/>
      <c r="F613" s="239"/>
      <c r="G613" s="239"/>
      <c r="H613" s="239"/>
      <c r="I613" s="239"/>
      <c r="J613" s="100"/>
      <c r="K613" s="100"/>
      <c r="L613" s="100"/>
      <c r="M613" s="100"/>
      <c r="N613" s="100"/>
      <c r="O613" s="100"/>
      <c r="P613" s="100"/>
      <c r="Q613" s="100"/>
      <c r="R613" s="100"/>
      <c r="S613" s="100"/>
      <c r="T613" s="100"/>
      <c r="U613" s="100"/>
      <c r="V613" s="100"/>
      <c r="W613" s="100"/>
      <c r="X613" s="100"/>
      <c r="Y613" s="100"/>
      <c r="Z613" s="100"/>
      <c r="AA613" s="100"/>
      <c r="AB613" s="100"/>
    </row>
    <row r="614" spans="1:28" ht="24" customHeight="1" x14ac:dyDescent="0.55000000000000004">
      <c r="A614" s="238"/>
      <c r="E614" s="239"/>
      <c r="F614" s="239"/>
      <c r="G614" s="239"/>
      <c r="H614" s="239"/>
      <c r="I614" s="239"/>
      <c r="J614" s="100"/>
      <c r="K614" s="100"/>
      <c r="L614" s="100"/>
      <c r="M614" s="100"/>
      <c r="N614" s="100"/>
      <c r="O614" s="100"/>
      <c r="P614" s="100"/>
      <c r="Q614" s="100"/>
      <c r="R614" s="100"/>
      <c r="S614" s="100"/>
      <c r="T614" s="100"/>
      <c r="U614" s="100"/>
      <c r="V614" s="100"/>
      <c r="W614" s="100"/>
      <c r="X614" s="100"/>
      <c r="Y614" s="100"/>
      <c r="Z614" s="100"/>
      <c r="AA614" s="100"/>
      <c r="AB614" s="100"/>
    </row>
    <row r="615" spans="1:28" ht="24" customHeight="1" x14ac:dyDescent="0.55000000000000004">
      <c r="A615" s="238"/>
      <c r="E615" s="239"/>
      <c r="F615" s="239"/>
      <c r="G615" s="239"/>
      <c r="H615" s="239"/>
      <c r="I615" s="239"/>
      <c r="J615" s="100"/>
      <c r="K615" s="100"/>
      <c r="L615" s="100"/>
      <c r="M615" s="100"/>
      <c r="N615" s="100"/>
      <c r="O615" s="100"/>
      <c r="P615" s="100"/>
      <c r="Q615" s="100"/>
      <c r="R615" s="100"/>
      <c r="S615" s="100"/>
      <c r="T615" s="100"/>
      <c r="U615" s="100"/>
      <c r="V615" s="100"/>
      <c r="W615" s="100"/>
      <c r="X615" s="100"/>
      <c r="Y615" s="100"/>
      <c r="Z615" s="100"/>
      <c r="AA615" s="100"/>
      <c r="AB615" s="100"/>
    </row>
    <row r="616" spans="1:28" ht="24" customHeight="1" x14ac:dyDescent="0.55000000000000004">
      <c r="A616" s="238"/>
      <c r="E616" s="239"/>
      <c r="F616" s="239"/>
      <c r="G616" s="239"/>
      <c r="H616" s="239"/>
      <c r="I616" s="239"/>
      <c r="J616" s="100"/>
      <c r="K616" s="100"/>
      <c r="L616" s="100"/>
      <c r="M616" s="100"/>
      <c r="N616" s="100"/>
      <c r="O616" s="100"/>
      <c r="P616" s="100"/>
      <c r="Q616" s="100"/>
      <c r="R616" s="100"/>
      <c r="S616" s="100"/>
      <c r="T616" s="100"/>
      <c r="U616" s="100"/>
      <c r="V616" s="100"/>
      <c r="W616" s="100"/>
      <c r="X616" s="100"/>
      <c r="Y616" s="100"/>
      <c r="Z616" s="100"/>
      <c r="AA616" s="100"/>
      <c r="AB616" s="100"/>
    </row>
    <row r="617" spans="1:28" ht="24" customHeight="1" x14ac:dyDescent="0.55000000000000004">
      <c r="A617" s="238"/>
      <c r="E617" s="239"/>
      <c r="F617" s="239"/>
      <c r="G617" s="239"/>
      <c r="H617" s="239"/>
      <c r="I617" s="239"/>
      <c r="J617" s="100"/>
      <c r="K617" s="100"/>
      <c r="L617" s="100"/>
      <c r="M617" s="100"/>
      <c r="N617" s="100"/>
      <c r="O617" s="100"/>
      <c r="P617" s="100"/>
      <c r="Q617" s="100"/>
      <c r="R617" s="100"/>
      <c r="S617" s="100"/>
      <c r="T617" s="100"/>
      <c r="U617" s="100"/>
      <c r="V617" s="100"/>
      <c r="W617" s="100"/>
      <c r="X617" s="100"/>
      <c r="Y617" s="100"/>
      <c r="Z617" s="100"/>
      <c r="AA617" s="100"/>
      <c r="AB617" s="100"/>
    </row>
    <row r="618" spans="1:28" ht="24" customHeight="1" x14ac:dyDescent="0.55000000000000004">
      <c r="A618" s="238"/>
      <c r="E618" s="239"/>
      <c r="F618" s="239"/>
      <c r="G618" s="239"/>
      <c r="H618" s="239"/>
      <c r="I618" s="239"/>
      <c r="J618" s="100"/>
      <c r="K618" s="100"/>
      <c r="L618" s="100"/>
      <c r="M618" s="100"/>
      <c r="N618" s="100"/>
      <c r="O618" s="100"/>
      <c r="P618" s="100"/>
      <c r="Q618" s="100"/>
      <c r="R618" s="100"/>
      <c r="S618" s="100"/>
      <c r="T618" s="100"/>
      <c r="U618" s="100"/>
      <c r="V618" s="100"/>
      <c r="W618" s="100"/>
      <c r="X618" s="100"/>
      <c r="Y618" s="100"/>
      <c r="Z618" s="100"/>
      <c r="AA618" s="100"/>
      <c r="AB618" s="100"/>
    </row>
    <row r="619" spans="1:28" ht="24" customHeight="1" x14ac:dyDescent="0.55000000000000004">
      <c r="A619" s="238"/>
      <c r="E619" s="239"/>
      <c r="F619" s="239"/>
      <c r="G619" s="239"/>
      <c r="H619" s="239"/>
      <c r="I619" s="239"/>
      <c r="J619" s="100"/>
      <c r="K619" s="100"/>
      <c r="L619" s="100"/>
      <c r="M619" s="100"/>
      <c r="N619" s="100"/>
      <c r="O619" s="100"/>
      <c r="P619" s="100"/>
      <c r="Q619" s="100"/>
      <c r="R619" s="100"/>
      <c r="S619" s="100"/>
      <c r="T619" s="100"/>
      <c r="U619" s="100"/>
      <c r="V619" s="100"/>
      <c r="W619" s="100"/>
      <c r="X619" s="100"/>
      <c r="Y619" s="100"/>
      <c r="Z619" s="100"/>
      <c r="AA619" s="100"/>
      <c r="AB619" s="100"/>
    </row>
    <row r="620" spans="1:28" ht="24" customHeight="1" x14ac:dyDescent="0.55000000000000004">
      <c r="A620" s="238"/>
      <c r="E620" s="239"/>
      <c r="F620" s="239"/>
      <c r="G620" s="239"/>
      <c r="H620" s="239"/>
      <c r="I620" s="239"/>
      <c r="J620" s="100"/>
      <c r="K620" s="100"/>
      <c r="L620" s="100"/>
      <c r="M620" s="100"/>
      <c r="N620" s="100"/>
      <c r="O620" s="100"/>
      <c r="P620" s="100"/>
      <c r="Q620" s="100"/>
      <c r="R620" s="100"/>
      <c r="S620" s="100"/>
      <c r="T620" s="100"/>
      <c r="U620" s="100"/>
      <c r="V620" s="100"/>
      <c r="W620" s="100"/>
      <c r="X620" s="100"/>
      <c r="Y620" s="100"/>
      <c r="Z620" s="100"/>
      <c r="AA620" s="100"/>
      <c r="AB620" s="100"/>
    </row>
    <row r="621" spans="1:28" ht="24" customHeight="1" x14ac:dyDescent="0.55000000000000004">
      <c r="A621" s="238"/>
      <c r="E621" s="239"/>
      <c r="F621" s="239"/>
      <c r="G621" s="239"/>
      <c r="H621" s="239"/>
      <c r="I621" s="239"/>
      <c r="J621" s="100"/>
      <c r="K621" s="100"/>
      <c r="L621" s="100"/>
      <c r="M621" s="100"/>
      <c r="N621" s="100"/>
      <c r="O621" s="100"/>
      <c r="P621" s="100"/>
      <c r="Q621" s="100"/>
      <c r="R621" s="100"/>
      <c r="S621" s="100"/>
      <c r="T621" s="100"/>
      <c r="U621" s="100"/>
      <c r="V621" s="100"/>
      <c r="W621" s="100"/>
      <c r="X621" s="100"/>
      <c r="Y621" s="100"/>
      <c r="Z621" s="100"/>
      <c r="AA621" s="100"/>
      <c r="AB621" s="100"/>
    </row>
    <row r="622" spans="1:28" ht="24" customHeight="1" x14ac:dyDescent="0.55000000000000004">
      <c r="A622" s="238"/>
      <c r="E622" s="239"/>
      <c r="F622" s="239"/>
      <c r="G622" s="239"/>
      <c r="H622" s="239"/>
      <c r="I622" s="239"/>
      <c r="J622" s="100"/>
      <c r="K622" s="100"/>
      <c r="L622" s="100"/>
      <c r="M622" s="100"/>
      <c r="N622" s="100"/>
      <c r="O622" s="100"/>
      <c r="P622" s="100"/>
      <c r="Q622" s="100"/>
      <c r="R622" s="100"/>
      <c r="S622" s="100"/>
      <c r="T622" s="100"/>
      <c r="U622" s="100"/>
      <c r="V622" s="100"/>
      <c r="W622" s="100"/>
      <c r="X622" s="100"/>
      <c r="Y622" s="100"/>
      <c r="Z622" s="100"/>
      <c r="AA622" s="100"/>
      <c r="AB622" s="100"/>
    </row>
    <row r="623" spans="1:28" ht="24" customHeight="1" x14ac:dyDescent="0.55000000000000004">
      <c r="A623" s="238"/>
      <c r="E623" s="239"/>
      <c r="F623" s="239"/>
      <c r="G623" s="239"/>
      <c r="H623" s="239"/>
      <c r="I623" s="239"/>
      <c r="J623" s="100"/>
      <c r="K623" s="100"/>
      <c r="L623" s="100"/>
      <c r="M623" s="100"/>
      <c r="N623" s="100"/>
      <c r="O623" s="100"/>
      <c r="P623" s="100"/>
      <c r="Q623" s="100"/>
      <c r="R623" s="100"/>
      <c r="S623" s="100"/>
      <c r="T623" s="100"/>
      <c r="U623" s="100"/>
      <c r="V623" s="100"/>
      <c r="W623" s="100"/>
      <c r="X623" s="100"/>
      <c r="Y623" s="100"/>
      <c r="Z623" s="100"/>
      <c r="AA623" s="100"/>
      <c r="AB623" s="100"/>
    </row>
    <row r="624" spans="1:28" ht="24" customHeight="1" x14ac:dyDescent="0.55000000000000004">
      <c r="A624" s="238"/>
      <c r="E624" s="239"/>
      <c r="F624" s="239"/>
      <c r="G624" s="239"/>
      <c r="H624" s="239"/>
      <c r="I624" s="239"/>
      <c r="J624" s="100"/>
      <c r="K624" s="100"/>
      <c r="L624" s="100"/>
      <c r="M624" s="100"/>
      <c r="N624" s="100"/>
      <c r="O624" s="100"/>
      <c r="P624" s="100"/>
      <c r="Q624" s="100"/>
      <c r="R624" s="100"/>
      <c r="S624" s="100"/>
      <c r="T624" s="100"/>
      <c r="U624" s="100"/>
      <c r="V624" s="100"/>
      <c r="W624" s="100"/>
      <c r="X624" s="100"/>
      <c r="Y624" s="100"/>
      <c r="Z624" s="100"/>
      <c r="AA624" s="100"/>
      <c r="AB624" s="100"/>
    </row>
    <row r="625" spans="1:28" ht="24" customHeight="1" x14ac:dyDescent="0.55000000000000004">
      <c r="A625" s="238"/>
      <c r="E625" s="239"/>
      <c r="F625" s="239"/>
      <c r="G625" s="239"/>
      <c r="H625" s="239"/>
      <c r="I625" s="239"/>
      <c r="J625" s="100"/>
      <c r="K625" s="100"/>
      <c r="L625" s="100"/>
      <c r="M625" s="100"/>
      <c r="N625" s="100"/>
      <c r="O625" s="100"/>
      <c r="P625" s="100"/>
      <c r="Q625" s="100"/>
      <c r="R625" s="100"/>
      <c r="S625" s="100"/>
      <c r="T625" s="100"/>
      <c r="U625" s="100"/>
      <c r="V625" s="100"/>
      <c r="W625" s="100"/>
      <c r="X625" s="100"/>
      <c r="Y625" s="100"/>
      <c r="Z625" s="100"/>
      <c r="AA625" s="100"/>
      <c r="AB625" s="100"/>
    </row>
    <row r="626" spans="1:28" ht="24" customHeight="1" x14ac:dyDescent="0.55000000000000004">
      <c r="A626" s="238"/>
      <c r="E626" s="239"/>
      <c r="F626" s="239"/>
      <c r="G626" s="239"/>
      <c r="H626" s="239"/>
      <c r="I626" s="239"/>
      <c r="J626" s="100"/>
      <c r="K626" s="100"/>
      <c r="L626" s="100"/>
      <c r="M626" s="100"/>
      <c r="N626" s="100"/>
      <c r="O626" s="100"/>
      <c r="P626" s="100"/>
      <c r="Q626" s="100"/>
      <c r="R626" s="100"/>
      <c r="S626" s="100"/>
      <c r="T626" s="100"/>
      <c r="U626" s="100"/>
      <c r="V626" s="100"/>
      <c r="W626" s="100"/>
      <c r="X626" s="100"/>
      <c r="Y626" s="100"/>
      <c r="Z626" s="100"/>
      <c r="AA626" s="100"/>
      <c r="AB626" s="100"/>
    </row>
    <row r="627" spans="1:28" ht="24" customHeight="1" x14ac:dyDescent="0.55000000000000004">
      <c r="A627" s="238"/>
      <c r="E627" s="239"/>
      <c r="F627" s="239"/>
      <c r="G627" s="239"/>
      <c r="H627" s="239"/>
      <c r="I627" s="239"/>
      <c r="J627" s="100"/>
      <c r="K627" s="100"/>
      <c r="L627" s="100"/>
      <c r="M627" s="100"/>
      <c r="N627" s="100"/>
      <c r="O627" s="100"/>
      <c r="P627" s="100"/>
      <c r="Q627" s="100"/>
      <c r="R627" s="100"/>
      <c r="S627" s="100"/>
      <c r="T627" s="100"/>
      <c r="U627" s="100"/>
      <c r="V627" s="100"/>
      <c r="W627" s="100"/>
      <c r="X627" s="100"/>
      <c r="Y627" s="100"/>
      <c r="Z627" s="100"/>
      <c r="AA627" s="100"/>
      <c r="AB627" s="100"/>
    </row>
    <row r="628" spans="1:28" ht="24" customHeight="1" x14ac:dyDescent="0.55000000000000004">
      <c r="A628" s="238"/>
      <c r="E628" s="239"/>
      <c r="F628" s="239"/>
      <c r="G628" s="239"/>
      <c r="H628" s="239"/>
      <c r="I628" s="239"/>
      <c r="J628" s="100"/>
      <c r="K628" s="100"/>
      <c r="L628" s="100"/>
      <c r="M628" s="100"/>
      <c r="N628" s="100"/>
      <c r="O628" s="100"/>
      <c r="P628" s="100"/>
      <c r="Q628" s="100"/>
      <c r="R628" s="100"/>
      <c r="S628" s="100"/>
      <c r="T628" s="100"/>
      <c r="U628" s="100"/>
      <c r="V628" s="100"/>
      <c r="W628" s="100"/>
      <c r="X628" s="100"/>
      <c r="Y628" s="100"/>
      <c r="Z628" s="100"/>
      <c r="AA628" s="100"/>
      <c r="AB628" s="100"/>
    </row>
    <row r="629" spans="1:28" ht="24" customHeight="1" x14ac:dyDescent="0.55000000000000004">
      <c r="A629" s="238"/>
      <c r="E629" s="239"/>
      <c r="F629" s="239"/>
      <c r="G629" s="239"/>
      <c r="H629" s="239"/>
      <c r="I629" s="239"/>
      <c r="J629" s="100"/>
      <c r="K629" s="100"/>
      <c r="L629" s="100"/>
      <c r="M629" s="100"/>
      <c r="N629" s="100"/>
      <c r="O629" s="100"/>
      <c r="P629" s="100"/>
      <c r="Q629" s="100"/>
      <c r="R629" s="100"/>
      <c r="S629" s="100"/>
      <c r="T629" s="100"/>
      <c r="U629" s="100"/>
      <c r="V629" s="100"/>
      <c r="W629" s="100"/>
      <c r="X629" s="100"/>
      <c r="Y629" s="100"/>
      <c r="Z629" s="100"/>
      <c r="AA629" s="100"/>
      <c r="AB629" s="100"/>
    </row>
    <row r="630" spans="1:28" ht="24" customHeight="1" x14ac:dyDescent="0.55000000000000004">
      <c r="A630" s="238"/>
      <c r="E630" s="239"/>
      <c r="F630" s="239"/>
      <c r="G630" s="239"/>
      <c r="H630" s="239"/>
      <c r="I630" s="239"/>
      <c r="J630" s="100"/>
      <c r="K630" s="100"/>
      <c r="L630" s="100"/>
      <c r="M630" s="100"/>
      <c r="N630" s="100"/>
      <c r="O630" s="100"/>
      <c r="P630" s="100"/>
      <c r="Q630" s="100"/>
      <c r="R630" s="100"/>
      <c r="S630" s="100"/>
      <c r="T630" s="100"/>
      <c r="U630" s="100"/>
      <c r="V630" s="100"/>
      <c r="W630" s="100"/>
      <c r="X630" s="100"/>
      <c r="Y630" s="100"/>
      <c r="Z630" s="100"/>
      <c r="AA630" s="100"/>
      <c r="AB630" s="100"/>
    </row>
    <row r="631" spans="1:28" ht="24" customHeight="1" x14ac:dyDescent="0.55000000000000004">
      <c r="A631" s="238"/>
      <c r="E631" s="239"/>
      <c r="F631" s="239"/>
      <c r="G631" s="239"/>
      <c r="H631" s="239"/>
      <c r="I631" s="239"/>
      <c r="J631" s="100"/>
      <c r="K631" s="100"/>
      <c r="L631" s="100"/>
      <c r="M631" s="100"/>
      <c r="N631" s="100"/>
      <c r="O631" s="100"/>
      <c r="P631" s="100"/>
      <c r="Q631" s="100"/>
      <c r="R631" s="100"/>
      <c r="S631" s="100"/>
      <c r="T631" s="100"/>
      <c r="U631" s="100"/>
      <c r="V631" s="100"/>
      <c r="W631" s="100"/>
      <c r="X631" s="100"/>
      <c r="Y631" s="100"/>
      <c r="Z631" s="100"/>
      <c r="AA631" s="100"/>
      <c r="AB631" s="100"/>
    </row>
    <row r="632" spans="1:28" ht="24" customHeight="1" x14ac:dyDescent="0.55000000000000004">
      <c r="A632" s="238"/>
      <c r="E632" s="239"/>
      <c r="F632" s="239"/>
      <c r="G632" s="239"/>
      <c r="H632" s="239"/>
      <c r="I632" s="239"/>
      <c r="J632" s="100"/>
      <c r="K632" s="100"/>
      <c r="L632" s="100"/>
      <c r="M632" s="100"/>
      <c r="N632" s="100"/>
      <c r="O632" s="100"/>
      <c r="P632" s="100"/>
      <c r="Q632" s="100"/>
      <c r="R632" s="100"/>
      <c r="S632" s="100"/>
      <c r="T632" s="100"/>
      <c r="U632" s="100"/>
      <c r="V632" s="100"/>
      <c r="W632" s="100"/>
      <c r="X632" s="100"/>
      <c r="Y632" s="100"/>
      <c r="Z632" s="100"/>
      <c r="AA632" s="100"/>
      <c r="AB632" s="100"/>
    </row>
    <row r="633" spans="1:28" ht="24" customHeight="1" x14ac:dyDescent="0.55000000000000004">
      <c r="A633" s="238"/>
      <c r="E633" s="239"/>
      <c r="F633" s="239"/>
      <c r="G633" s="239"/>
      <c r="H633" s="239"/>
      <c r="I633" s="239"/>
      <c r="J633" s="100"/>
      <c r="K633" s="100"/>
      <c r="L633" s="100"/>
      <c r="M633" s="100"/>
      <c r="N633" s="100"/>
      <c r="O633" s="100"/>
      <c r="P633" s="100"/>
      <c r="Q633" s="100"/>
      <c r="R633" s="100"/>
      <c r="S633" s="100"/>
      <c r="T633" s="100"/>
      <c r="U633" s="100"/>
      <c r="V633" s="100"/>
      <c r="W633" s="100"/>
      <c r="X633" s="100"/>
      <c r="Y633" s="100"/>
      <c r="Z633" s="100"/>
      <c r="AA633" s="100"/>
      <c r="AB633" s="100"/>
    </row>
    <row r="634" spans="1:28" ht="24" customHeight="1" x14ac:dyDescent="0.55000000000000004">
      <c r="A634" s="238"/>
      <c r="E634" s="239"/>
      <c r="F634" s="239"/>
      <c r="G634" s="239"/>
      <c r="H634" s="239"/>
      <c r="I634" s="239"/>
      <c r="J634" s="100"/>
      <c r="K634" s="100"/>
      <c r="L634" s="100"/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100"/>
    </row>
    <row r="635" spans="1:28" ht="24" customHeight="1" x14ac:dyDescent="0.55000000000000004">
      <c r="A635" s="238"/>
      <c r="E635" s="239"/>
      <c r="F635" s="239"/>
      <c r="G635" s="239"/>
      <c r="H635" s="239"/>
      <c r="I635" s="239"/>
      <c r="J635" s="100"/>
      <c r="K635" s="100"/>
      <c r="L635" s="100"/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100"/>
    </row>
    <row r="636" spans="1:28" ht="24" customHeight="1" x14ac:dyDescent="0.55000000000000004">
      <c r="A636" s="238"/>
      <c r="E636" s="239"/>
      <c r="F636" s="239"/>
      <c r="G636" s="239"/>
      <c r="H636" s="239"/>
      <c r="I636" s="239"/>
      <c r="J636" s="100"/>
      <c r="K636" s="100"/>
      <c r="L636" s="100"/>
      <c r="M636" s="100"/>
      <c r="N636" s="100"/>
      <c r="O636" s="100"/>
      <c r="P636" s="100"/>
      <c r="Q636" s="100"/>
      <c r="R636" s="100"/>
      <c r="S636" s="100"/>
      <c r="T636" s="100"/>
      <c r="U636" s="100"/>
      <c r="V636" s="100"/>
      <c r="W636" s="100"/>
      <c r="X636" s="100"/>
      <c r="Y636" s="100"/>
      <c r="Z636" s="100"/>
      <c r="AA636" s="100"/>
      <c r="AB636" s="100"/>
    </row>
    <row r="637" spans="1:28" ht="24" customHeight="1" x14ac:dyDescent="0.55000000000000004">
      <c r="A637" s="238"/>
      <c r="E637" s="239"/>
      <c r="F637" s="239"/>
      <c r="G637" s="239"/>
      <c r="H637" s="239"/>
      <c r="I637" s="239"/>
      <c r="J637" s="100"/>
      <c r="K637" s="100"/>
      <c r="L637" s="100"/>
      <c r="M637" s="100"/>
      <c r="N637" s="100"/>
      <c r="O637" s="100"/>
      <c r="P637" s="100"/>
      <c r="Q637" s="100"/>
      <c r="R637" s="100"/>
      <c r="S637" s="100"/>
      <c r="T637" s="100"/>
      <c r="U637" s="100"/>
      <c r="V637" s="100"/>
      <c r="W637" s="100"/>
      <c r="X637" s="100"/>
      <c r="Y637" s="100"/>
      <c r="Z637" s="100"/>
      <c r="AA637" s="100"/>
      <c r="AB637" s="100"/>
    </row>
    <row r="638" spans="1:28" ht="24" customHeight="1" x14ac:dyDescent="0.55000000000000004">
      <c r="A638" s="238"/>
      <c r="E638" s="239"/>
      <c r="F638" s="239"/>
      <c r="G638" s="239"/>
      <c r="H638" s="239"/>
      <c r="I638" s="239"/>
      <c r="J638" s="100"/>
      <c r="K638" s="100"/>
      <c r="L638" s="100"/>
      <c r="M638" s="100"/>
      <c r="N638" s="100"/>
      <c r="O638" s="100"/>
      <c r="P638" s="100"/>
      <c r="Q638" s="100"/>
      <c r="R638" s="100"/>
      <c r="S638" s="100"/>
      <c r="T638" s="100"/>
      <c r="U638" s="100"/>
      <c r="V638" s="100"/>
      <c r="W638" s="100"/>
      <c r="X638" s="100"/>
      <c r="Y638" s="100"/>
      <c r="Z638" s="100"/>
      <c r="AA638" s="100"/>
      <c r="AB638" s="100"/>
    </row>
    <row r="639" spans="1:28" ht="24" customHeight="1" x14ac:dyDescent="0.55000000000000004">
      <c r="A639" s="238"/>
      <c r="E639" s="239"/>
      <c r="F639" s="239"/>
      <c r="G639" s="239"/>
      <c r="H639" s="239"/>
      <c r="I639" s="239"/>
      <c r="J639" s="100"/>
      <c r="K639" s="100"/>
      <c r="L639" s="100"/>
      <c r="M639" s="100"/>
      <c r="N639" s="100"/>
      <c r="O639" s="100"/>
      <c r="P639" s="100"/>
      <c r="Q639" s="100"/>
      <c r="R639" s="100"/>
      <c r="S639" s="100"/>
      <c r="T639" s="100"/>
      <c r="U639" s="100"/>
      <c r="V639" s="100"/>
      <c r="W639" s="100"/>
      <c r="X639" s="100"/>
      <c r="Y639" s="100"/>
      <c r="Z639" s="100"/>
      <c r="AA639" s="100"/>
      <c r="AB639" s="100"/>
    </row>
    <row r="640" spans="1:28" ht="24" customHeight="1" x14ac:dyDescent="0.55000000000000004">
      <c r="A640" s="238"/>
      <c r="E640" s="239"/>
      <c r="F640" s="239"/>
      <c r="G640" s="239"/>
      <c r="H640" s="239"/>
      <c r="I640" s="239"/>
      <c r="J640" s="100"/>
      <c r="K640" s="100"/>
      <c r="L640" s="100"/>
      <c r="M640" s="100"/>
      <c r="N640" s="100"/>
      <c r="O640" s="100"/>
      <c r="P640" s="100"/>
      <c r="Q640" s="100"/>
      <c r="R640" s="100"/>
      <c r="S640" s="100"/>
      <c r="T640" s="100"/>
      <c r="U640" s="100"/>
      <c r="V640" s="100"/>
      <c r="W640" s="100"/>
      <c r="X640" s="100"/>
      <c r="Y640" s="100"/>
      <c r="Z640" s="100"/>
      <c r="AA640" s="100"/>
      <c r="AB640" s="100"/>
    </row>
    <row r="641" spans="1:28" ht="24" customHeight="1" x14ac:dyDescent="0.55000000000000004">
      <c r="A641" s="238"/>
      <c r="E641" s="239"/>
      <c r="F641" s="239"/>
      <c r="G641" s="239"/>
      <c r="H641" s="239"/>
      <c r="I641" s="239"/>
      <c r="J641" s="100"/>
      <c r="K641" s="100"/>
      <c r="L641" s="100"/>
      <c r="M641" s="100"/>
      <c r="N641" s="100"/>
      <c r="O641" s="100"/>
      <c r="P641" s="100"/>
      <c r="Q641" s="100"/>
      <c r="R641" s="100"/>
      <c r="S641" s="100"/>
      <c r="T641" s="100"/>
      <c r="U641" s="100"/>
      <c r="V641" s="100"/>
      <c r="W641" s="100"/>
      <c r="X641" s="100"/>
      <c r="Y641" s="100"/>
      <c r="Z641" s="100"/>
      <c r="AA641" s="100"/>
      <c r="AB641" s="100"/>
    </row>
    <row r="642" spans="1:28" ht="24" customHeight="1" x14ac:dyDescent="0.55000000000000004">
      <c r="A642" s="238"/>
      <c r="E642" s="239"/>
      <c r="F642" s="239"/>
      <c r="G642" s="239"/>
      <c r="H642" s="239"/>
      <c r="I642" s="239"/>
      <c r="J642" s="100"/>
      <c r="K642" s="100"/>
      <c r="L642" s="100"/>
      <c r="M642" s="100"/>
      <c r="N642" s="100"/>
      <c r="O642" s="100"/>
      <c r="P642" s="100"/>
      <c r="Q642" s="100"/>
      <c r="R642" s="100"/>
      <c r="S642" s="100"/>
      <c r="T642" s="100"/>
      <c r="U642" s="100"/>
      <c r="V642" s="100"/>
      <c r="W642" s="100"/>
      <c r="X642" s="100"/>
      <c r="Y642" s="100"/>
      <c r="Z642" s="100"/>
      <c r="AA642" s="100"/>
      <c r="AB642" s="100"/>
    </row>
    <row r="643" spans="1:28" ht="24" customHeight="1" x14ac:dyDescent="0.55000000000000004">
      <c r="A643" s="238"/>
      <c r="E643" s="239"/>
      <c r="F643" s="239"/>
      <c r="G643" s="239"/>
      <c r="H643" s="239"/>
      <c r="I643" s="239"/>
      <c r="J643" s="100"/>
      <c r="K643" s="100"/>
      <c r="L643" s="100"/>
      <c r="M643" s="100"/>
      <c r="N643" s="100"/>
      <c r="O643" s="100"/>
      <c r="P643" s="100"/>
      <c r="Q643" s="100"/>
      <c r="R643" s="100"/>
      <c r="S643" s="100"/>
      <c r="T643" s="100"/>
      <c r="U643" s="100"/>
      <c r="V643" s="100"/>
      <c r="W643" s="100"/>
      <c r="X643" s="100"/>
      <c r="Y643" s="100"/>
      <c r="Z643" s="100"/>
      <c r="AA643" s="100"/>
      <c r="AB643" s="100"/>
    </row>
    <row r="644" spans="1:28" ht="24" customHeight="1" x14ac:dyDescent="0.55000000000000004">
      <c r="A644" s="238"/>
      <c r="E644" s="239"/>
      <c r="F644" s="239"/>
      <c r="G644" s="239"/>
      <c r="H644" s="239"/>
      <c r="I644" s="239"/>
      <c r="J644" s="100"/>
      <c r="K644" s="100"/>
      <c r="L644" s="100"/>
      <c r="M644" s="100"/>
      <c r="N644" s="100"/>
      <c r="O644" s="100"/>
      <c r="P644" s="100"/>
      <c r="Q644" s="100"/>
      <c r="R644" s="100"/>
      <c r="S644" s="100"/>
      <c r="T644" s="100"/>
      <c r="U644" s="100"/>
      <c r="V644" s="100"/>
      <c r="W644" s="100"/>
      <c r="X644" s="100"/>
      <c r="Y644" s="100"/>
      <c r="Z644" s="100"/>
      <c r="AA644" s="100"/>
      <c r="AB644" s="100"/>
    </row>
    <row r="645" spans="1:28" ht="24" customHeight="1" x14ac:dyDescent="0.55000000000000004">
      <c r="A645" s="238"/>
      <c r="E645" s="239"/>
      <c r="F645" s="239"/>
      <c r="G645" s="239"/>
      <c r="H645" s="239"/>
      <c r="I645" s="239"/>
      <c r="J645" s="100"/>
      <c r="K645" s="100"/>
      <c r="L645" s="100"/>
      <c r="M645" s="100"/>
      <c r="N645" s="100"/>
      <c r="O645" s="100"/>
      <c r="P645" s="100"/>
      <c r="Q645" s="100"/>
      <c r="R645" s="100"/>
      <c r="S645" s="100"/>
      <c r="T645" s="100"/>
      <c r="U645" s="100"/>
      <c r="V645" s="100"/>
      <c r="W645" s="100"/>
      <c r="X645" s="100"/>
      <c r="Y645" s="100"/>
      <c r="Z645" s="100"/>
      <c r="AA645" s="100"/>
      <c r="AB645" s="100"/>
    </row>
    <row r="646" spans="1:28" ht="24" customHeight="1" x14ac:dyDescent="0.55000000000000004">
      <c r="A646" s="238"/>
      <c r="E646" s="239"/>
      <c r="F646" s="239"/>
      <c r="G646" s="239"/>
      <c r="H646" s="239"/>
      <c r="I646" s="239"/>
      <c r="J646" s="100"/>
      <c r="K646" s="100"/>
      <c r="L646" s="100"/>
      <c r="M646" s="100"/>
      <c r="N646" s="100"/>
      <c r="O646" s="100"/>
      <c r="P646" s="100"/>
      <c r="Q646" s="100"/>
      <c r="R646" s="100"/>
      <c r="S646" s="100"/>
      <c r="T646" s="100"/>
      <c r="U646" s="100"/>
      <c r="V646" s="100"/>
      <c r="W646" s="100"/>
      <c r="X646" s="100"/>
      <c r="Y646" s="100"/>
      <c r="Z646" s="100"/>
      <c r="AA646" s="100"/>
      <c r="AB646" s="100"/>
    </row>
    <row r="647" spans="1:28" ht="24" customHeight="1" x14ac:dyDescent="0.55000000000000004">
      <c r="A647" s="238"/>
      <c r="E647" s="239"/>
      <c r="F647" s="239"/>
      <c r="G647" s="239"/>
      <c r="H647" s="239"/>
      <c r="I647" s="239"/>
      <c r="J647" s="100"/>
      <c r="K647" s="100"/>
      <c r="L647" s="100"/>
      <c r="M647" s="100"/>
      <c r="N647" s="100"/>
      <c r="O647" s="100"/>
      <c r="P647" s="100"/>
      <c r="Q647" s="100"/>
      <c r="R647" s="100"/>
      <c r="S647" s="100"/>
      <c r="T647" s="100"/>
      <c r="U647" s="100"/>
      <c r="V647" s="100"/>
      <c r="W647" s="100"/>
      <c r="X647" s="100"/>
      <c r="Y647" s="100"/>
      <c r="Z647" s="100"/>
      <c r="AA647" s="100"/>
      <c r="AB647" s="100"/>
    </row>
    <row r="648" spans="1:28" ht="24" customHeight="1" x14ac:dyDescent="0.55000000000000004">
      <c r="A648" s="238"/>
      <c r="E648" s="239"/>
      <c r="F648" s="239"/>
      <c r="G648" s="239"/>
      <c r="H648" s="239"/>
      <c r="I648" s="239"/>
      <c r="J648" s="100"/>
      <c r="K648" s="100"/>
      <c r="L648" s="100"/>
      <c r="M648" s="100"/>
      <c r="N648" s="100"/>
      <c r="O648" s="100"/>
      <c r="P648" s="100"/>
      <c r="Q648" s="100"/>
      <c r="R648" s="100"/>
      <c r="S648" s="100"/>
      <c r="T648" s="100"/>
      <c r="U648" s="100"/>
      <c r="V648" s="100"/>
      <c r="W648" s="100"/>
      <c r="X648" s="100"/>
      <c r="Y648" s="100"/>
      <c r="Z648" s="100"/>
      <c r="AA648" s="100"/>
      <c r="AB648" s="100"/>
    </row>
    <row r="649" spans="1:28" ht="24" customHeight="1" x14ac:dyDescent="0.55000000000000004">
      <c r="A649" s="238"/>
      <c r="E649" s="239"/>
      <c r="F649" s="239"/>
      <c r="G649" s="239"/>
      <c r="H649" s="239"/>
      <c r="I649" s="239"/>
      <c r="J649" s="100"/>
      <c r="K649" s="100"/>
      <c r="L649" s="100"/>
      <c r="M649" s="100"/>
      <c r="N649" s="100"/>
      <c r="O649" s="100"/>
      <c r="P649" s="100"/>
      <c r="Q649" s="100"/>
      <c r="R649" s="100"/>
      <c r="S649" s="100"/>
      <c r="T649" s="100"/>
      <c r="U649" s="100"/>
      <c r="V649" s="100"/>
      <c r="W649" s="100"/>
      <c r="X649" s="100"/>
      <c r="Y649" s="100"/>
      <c r="Z649" s="100"/>
      <c r="AA649" s="100"/>
      <c r="AB649" s="100"/>
    </row>
    <row r="650" spans="1:28" ht="24" customHeight="1" x14ac:dyDescent="0.55000000000000004">
      <c r="A650" s="238"/>
      <c r="E650" s="239"/>
      <c r="F650" s="239"/>
      <c r="G650" s="239"/>
      <c r="H650" s="239"/>
      <c r="I650" s="239"/>
      <c r="J650" s="100"/>
      <c r="K650" s="100"/>
      <c r="L650" s="100"/>
      <c r="M650" s="100"/>
      <c r="N650" s="100"/>
      <c r="O650" s="100"/>
      <c r="P650" s="100"/>
      <c r="Q650" s="100"/>
      <c r="R650" s="100"/>
      <c r="S650" s="100"/>
      <c r="T650" s="100"/>
      <c r="U650" s="100"/>
      <c r="V650" s="100"/>
      <c r="W650" s="100"/>
      <c r="X650" s="100"/>
      <c r="Y650" s="100"/>
      <c r="Z650" s="100"/>
      <c r="AA650" s="100"/>
      <c r="AB650" s="100"/>
    </row>
    <row r="651" spans="1:28" ht="24" customHeight="1" x14ac:dyDescent="0.55000000000000004">
      <c r="A651" s="238"/>
      <c r="E651" s="239"/>
      <c r="F651" s="239"/>
      <c r="G651" s="239"/>
      <c r="H651" s="239"/>
      <c r="I651" s="239"/>
      <c r="J651" s="100"/>
      <c r="K651" s="100"/>
      <c r="L651" s="100"/>
      <c r="M651" s="100"/>
      <c r="N651" s="100"/>
      <c r="O651" s="100"/>
      <c r="P651" s="100"/>
      <c r="Q651" s="100"/>
      <c r="R651" s="100"/>
      <c r="S651" s="100"/>
      <c r="T651" s="100"/>
      <c r="U651" s="100"/>
      <c r="V651" s="100"/>
      <c r="W651" s="100"/>
      <c r="X651" s="100"/>
      <c r="Y651" s="100"/>
      <c r="Z651" s="100"/>
      <c r="AA651" s="100"/>
      <c r="AB651" s="100"/>
    </row>
    <row r="652" spans="1:28" ht="24" customHeight="1" x14ac:dyDescent="0.55000000000000004">
      <c r="A652" s="238"/>
      <c r="E652" s="239"/>
      <c r="F652" s="239"/>
      <c r="G652" s="239"/>
      <c r="H652" s="239"/>
      <c r="I652" s="239"/>
      <c r="J652" s="100"/>
      <c r="K652" s="100"/>
      <c r="L652" s="100"/>
      <c r="M652" s="100"/>
      <c r="N652" s="100"/>
      <c r="O652" s="100"/>
      <c r="P652" s="100"/>
      <c r="Q652" s="100"/>
      <c r="R652" s="100"/>
      <c r="S652" s="100"/>
      <c r="T652" s="100"/>
      <c r="U652" s="100"/>
      <c r="V652" s="100"/>
      <c r="W652" s="100"/>
      <c r="X652" s="100"/>
      <c r="Y652" s="100"/>
      <c r="Z652" s="100"/>
      <c r="AA652" s="100"/>
      <c r="AB652" s="100"/>
    </row>
    <row r="653" spans="1:28" ht="24" customHeight="1" x14ac:dyDescent="0.55000000000000004">
      <c r="A653" s="238"/>
      <c r="E653" s="239"/>
      <c r="F653" s="239"/>
      <c r="G653" s="239"/>
      <c r="H653" s="239"/>
      <c r="I653" s="239"/>
      <c r="J653" s="100"/>
      <c r="K653" s="100"/>
      <c r="L653" s="100"/>
      <c r="M653" s="100"/>
      <c r="N653" s="100"/>
      <c r="O653" s="100"/>
      <c r="P653" s="100"/>
      <c r="Q653" s="100"/>
      <c r="R653" s="100"/>
      <c r="S653" s="100"/>
      <c r="T653" s="100"/>
      <c r="U653" s="100"/>
      <c r="V653" s="100"/>
      <c r="W653" s="100"/>
      <c r="X653" s="100"/>
      <c r="Y653" s="100"/>
      <c r="Z653" s="100"/>
      <c r="AA653" s="100"/>
      <c r="AB653" s="100"/>
    </row>
    <row r="654" spans="1:28" ht="24" customHeight="1" x14ac:dyDescent="0.55000000000000004">
      <c r="A654" s="238"/>
      <c r="E654" s="239"/>
      <c r="F654" s="239"/>
      <c r="G654" s="239"/>
      <c r="H654" s="239"/>
      <c r="I654" s="239"/>
      <c r="J654" s="100"/>
      <c r="K654" s="100"/>
      <c r="L654" s="100"/>
      <c r="M654" s="100"/>
      <c r="N654" s="100"/>
      <c r="O654" s="100"/>
      <c r="P654" s="100"/>
      <c r="Q654" s="100"/>
      <c r="R654" s="100"/>
      <c r="S654" s="100"/>
      <c r="T654" s="100"/>
      <c r="U654" s="100"/>
      <c r="V654" s="100"/>
      <c r="W654" s="100"/>
      <c r="X654" s="100"/>
      <c r="Y654" s="100"/>
      <c r="Z654" s="100"/>
      <c r="AA654" s="100"/>
      <c r="AB654" s="100"/>
    </row>
    <row r="655" spans="1:28" ht="24" customHeight="1" x14ac:dyDescent="0.55000000000000004">
      <c r="A655" s="238"/>
      <c r="E655" s="239"/>
      <c r="F655" s="239"/>
      <c r="G655" s="239"/>
      <c r="H655" s="239"/>
      <c r="I655" s="239"/>
      <c r="J655" s="100"/>
      <c r="K655" s="100"/>
      <c r="L655" s="100"/>
      <c r="M655" s="100"/>
      <c r="N655" s="100"/>
      <c r="O655" s="100"/>
      <c r="P655" s="100"/>
      <c r="Q655" s="100"/>
      <c r="R655" s="100"/>
      <c r="S655" s="100"/>
      <c r="T655" s="100"/>
      <c r="U655" s="100"/>
      <c r="V655" s="100"/>
      <c r="W655" s="100"/>
      <c r="X655" s="100"/>
      <c r="Y655" s="100"/>
      <c r="Z655" s="100"/>
      <c r="AA655" s="100"/>
      <c r="AB655" s="100"/>
    </row>
    <row r="656" spans="1:28" ht="24" customHeight="1" x14ac:dyDescent="0.55000000000000004">
      <c r="A656" s="238"/>
      <c r="E656" s="239"/>
      <c r="F656" s="239"/>
      <c r="G656" s="239"/>
      <c r="H656" s="239"/>
      <c r="I656" s="239"/>
      <c r="J656" s="100"/>
      <c r="K656" s="100"/>
      <c r="L656" s="100"/>
      <c r="M656" s="100"/>
      <c r="N656" s="100"/>
      <c r="O656" s="100"/>
      <c r="P656" s="100"/>
      <c r="Q656" s="100"/>
      <c r="R656" s="100"/>
      <c r="S656" s="100"/>
      <c r="T656" s="100"/>
      <c r="U656" s="100"/>
      <c r="V656" s="100"/>
      <c r="W656" s="100"/>
      <c r="X656" s="100"/>
      <c r="Y656" s="100"/>
      <c r="Z656" s="100"/>
      <c r="AA656" s="100"/>
      <c r="AB656" s="100"/>
    </row>
    <row r="657" spans="1:28" ht="24" customHeight="1" x14ac:dyDescent="0.55000000000000004">
      <c r="A657" s="238"/>
      <c r="E657" s="239"/>
      <c r="F657" s="239"/>
      <c r="G657" s="239"/>
      <c r="H657" s="239"/>
      <c r="I657" s="239"/>
      <c r="J657" s="100"/>
      <c r="K657" s="100"/>
      <c r="L657" s="100"/>
      <c r="M657" s="100"/>
      <c r="N657" s="100"/>
      <c r="O657" s="100"/>
      <c r="P657" s="100"/>
      <c r="Q657" s="100"/>
      <c r="R657" s="100"/>
      <c r="S657" s="100"/>
      <c r="T657" s="100"/>
      <c r="U657" s="100"/>
      <c r="V657" s="100"/>
      <c r="W657" s="100"/>
      <c r="X657" s="100"/>
      <c r="Y657" s="100"/>
      <c r="Z657" s="100"/>
      <c r="AA657" s="100"/>
      <c r="AB657" s="100"/>
    </row>
    <row r="658" spans="1:28" ht="24" customHeight="1" x14ac:dyDescent="0.55000000000000004">
      <c r="A658" s="238"/>
      <c r="E658" s="239"/>
      <c r="F658" s="239"/>
      <c r="G658" s="239"/>
      <c r="H658" s="239"/>
      <c r="I658" s="239"/>
      <c r="J658" s="100"/>
      <c r="K658" s="100"/>
      <c r="L658" s="100"/>
      <c r="M658" s="100"/>
      <c r="N658" s="100"/>
      <c r="O658" s="100"/>
      <c r="P658" s="100"/>
      <c r="Q658" s="100"/>
      <c r="R658" s="100"/>
      <c r="S658" s="100"/>
      <c r="T658" s="100"/>
      <c r="U658" s="100"/>
      <c r="V658" s="100"/>
      <c r="W658" s="100"/>
      <c r="X658" s="100"/>
      <c r="Y658" s="100"/>
      <c r="Z658" s="100"/>
      <c r="AA658" s="100"/>
      <c r="AB658" s="100"/>
    </row>
    <row r="659" spans="1:28" ht="24" customHeight="1" x14ac:dyDescent="0.55000000000000004">
      <c r="A659" s="238"/>
      <c r="E659" s="239"/>
      <c r="F659" s="239"/>
      <c r="G659" s="239"/>
      <c r="H659" s="239"/>
      <c r="I659" s="239"/>
      <c r="J659" s="100"/>
      <c r="K659" s="100"/>
      <c r="L659" s="100"/>
      <c r="M659" s="100"/>
      <c r="N659" s="100"/>
      <c r="O659" s="100"/>
      <c r="P659" s="100"/>
      <c r="Q659" s="100"/>
      <c r="R659" s="100"/>
      <c r="S659" s="100"/>
      <c r="T659" s="100"/>
      <c r="U659" s="100"/>
      <c r="V659" s="100"/>
      <c r="W659" s="100"/>
      <c r="X659" s="100"/>
      <c r="Y659" s="100"/>
      <c r="Z659" s="100"/>
      <c r="AA659" s="100"/>
      <c r="AB659" s="100"/>
    </row>
    <row r="660" spans="1:28" ht="24" customHeight="1" x14ac:dyDescent="0.55000000000000004">
      <c r="A660" s="238"/>
      <c r="E660" s="239"/>
      <c r="F660" s="239"/>
      <c r="G660" s="239"/>
      <c r="H660" s="239"/>
      <c r="I660" s="239"/>
      <c r="J660" s="100"/>
      <c r="K660" s="100"/>
      <c r="L660" s="100"/>
      <c r="M660" s="100"/>
      <c r="N660" s="100"/>
      <c r="O660" s="100"/>
      <c r="P660" s="100"/>
      <c r="Q660" s="100"/>
      <c r="R660" s="100"/>
      <c r="S660" s="100"/>
      <c r="T660" s="100"/>
      <c r="U660" s="100"/>
      <c r="V660" s="100"/>
      <c r="W660" s="100"/>
      <c r="X660" s="100"/>
      <c r="Y660" s="100"/>
      <c r="Z660" s="100"/>
      <c r="AA660" s="100"/>
      <c r="AB660" s="100"/>
    </row>
    <row r="661" spans="1:28" ht="24" customHeight="1" x14ac:dyDescent="0.55000000000000004">
      <c r="A661" s="238"/>
      <c r="E661" s="239"/>
      <c r="F661" s="239"/>
      <c r="G661" s="239"/>
      <c r="H661" s="239"/>
      <c r="I661" s="239"/>
      <c r="J661" s="100"/>
      <c r="K661" s="100"/>
      <c r="L661" s="100"/>
      <c r="M661" s="100"/>
      <c r="N661" s="100"/>
      <c r="O661" s="100"/>
      <c r="P661" s="100"/>
      <c r="Q661" s="100"/>
      <c r="R661" s="100"/>
      <c r="S661" s="100"/>
      <c r="T661" s="100"/>
      <c r="U661" s="100"/>
      <c r="V661" s="100"/>
      <c r="W661" s="100"/>
      <c r="X661" s="100"/>
      <c r="Y661" s="100"/>
      <c r="Z661" s="100"/>
      <c r="AA661" s="100"/>
      <c r="AB661" s="100"/>
    </row>
    <row r="662" spans="1:28" ht="24" customHeight="1" x14ac:dyDescent="0.55000000000000004">
      <c r="A662" s="238"/>
      <c r="E662" s="239"/>
      <c r="F662" s="239"/>
      <c r="G662" s="239"/>
      <c r="H662" s="239"/>
      <c r="I662" s="239"/>
      <c r="J662" s="100"/>
      <c r="K662" s="100"/>
      <c r="L662" s="100"/>
      <c r="M662" s="100"/>
      <c r="N662" s="100"/>
      <c r="O662" s="100"/>
      <c r="P662" s="100"/>
      <c r="Q662" s="100"/>
      <c r="R662" s="100"/>
      <c r="S662" s="100"/>
      <c r="T662" s="100"/>
      <c r="U662" s="100"/>
      <c r="V662" s="100"/>
      <c r="W662" s="100"/>
      <c r="X662" s="100"/>
      <c r="Y662" s="100"/>
      <c r="Z662" s="100"/>
      <c r="AA662" s="100"/>
      <c r="AB662" s="100"/>
    </row>
    <row r="663" spans="1:28" ht="24" customHeight="1" x14ac:dyDescent="0.55000000000000004">
      <c r="A663" s="238"/>
      <c r="E663" s="239"/>
      <c r="F663" s="239"/>
      <c r="G663" s="239"/>
      <c r="H663" s="239"/>
      <c r="I663" s="239"/>
      <c r="J663" s="100"/>
      <c r="K663" s="100"/>
      <c r="L663" s="100"/>
      <c r="M663" s="100"/>
      <c r="N663" s="100"/>
      <c r="O663" s="100"/>
      <c r="P663" s="100"/>
      <c r="Q663" s="100"/>
      <c r="R663" s="100"/>
      <c r="S663" s="100"/>
      <c r="T663" s="100"/>
      <c r="U663" s="100"/>
      <c r="V663" s="100"/>
      <c r="W663" s="100"/>
      <c r="X663" s="100"/>
      <c r="Y663" s="100"/>
      <c r="Z663" s="100"/>
      <c r="AA663" s="100"/>
      <c r="AB663" s="100"/>
    </row>
    <row r="664" spans="1:28" ht="24" customHeight="1" x14ac:dyDescent="0.55000000000000004">
      <c r="A664" s="238"/>
      <c r="E664" s="239"/>
      <c r="F664" s="239"/>
      <c r="G664" s="239"/>
      <c r="H664" s="239"/>
      <c r="I664" s="239"/>
      <c r="J664" s="100"/>
      <c r="K664" s="100"/>
      <c r="L664" s="100"/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00"/>
      <c r="AB664" s="100"/>
    </row>
    <row r="665" spans="1:28" ht="24" customHeight="1" x14ac:dyDescent="0.55000000000000004">
      <c r="A665" s="238"/>
      <c r="E665" s="239"/>
      <c r="F665" s="239"/>
      <c r="G665" s="239"/>
      <c r="H665" s="239"/>
      <c r="I665" s="239"/>
      <c r="J665" s="100"/>
      <c r="K665" s="100"/>
      <c r="L665" s="100"/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00"/>
      <c r="AB665" s="100"/>
    </row>
    <row r="666" spans="1:28" ht="24" customHeight="1" x14ac:dyDescent="0.55000000000000004">
      <c r="A666" s="238"/>
      <c r="E666" s="239"/>
      <c r="F666" s="239"/>
      <c r="G666" s="239"/>
      <c r="H666" s="239"/>
      <c r="I666" s="239"/>
      <c r="J666" s="100"/>
      <c r="K666" s="100"/>
      <c r="L666" s="100"/>
      <c r="M666" s="100"/>
      <c r="N666" s="100"/>
      <c r="O666" s="100"/>
      <c r="P666" s="100"/>
      <c r="Q666" s="100"/>
      <c r="R666" s="100"/>
      <c r="S666" s="100"/>
      <c r="T666" s="100"/>
      <c r="U666" s="100"/>
      <c r="V666" s="100"/>
      <c r="W666" s="100"/>
      <c r="X666" s="100"/>
      <c r="Y666" s="100"/>
      <c r="Z666" s="100"/>
      <c r="AA666" s="100"/>
      <c r="AB666" s="100"/>
    </row>
    <row r="667" spans="1:28" ht="24" customHeight="1" x14ac:dyDescent="0.55000000000000004">
      <c r="A667" s="238"/>
      <c r="E667" s="239"/>
      <c r="F667" s="239"/>
      <c r="G667" s="239"/>
      <c r="H667" s="239"/>
      <c r="I667" s="239"/>
      <c r="J667" s="100"/>
      <c r="K667" s="100"/>
      <c r="L667" s="100"/>
      <c r="M667" s="100"/>
      <c r="N667" s="100"/>
      <c r="O667" s="100"/>
      <c r="P667" s="100"/>
      <c r="Q667" s="100"/>
      <c r="R667" s="100"/>
      <c r="S667" s="100"/>
      <c r="T667" s="100"/>
      <c r="U667" s="100"/>
      <c r="V667" s="100"/>
      <c r="W667" s="100"/>
      <c r="X667" s="100"/>
      <c r="Y667" s="100"/>
      <c r="Z667" s="100"/>
      <c r="AA667" s="100"/>
      <c r="AB667" s="100"/>
    </row>
    <row r="668" spans="1:28" ht="24" customHeight="1" x14ac:dyDescent="0.55000000000000004">
      <c r="A668" s="238"/>
      <c r="E668" s="239"/>
      <c r="F668" s="239"/>
      <c r="G668" s="239"/>
      <c r="H668" s="239"/>
      <c r="I668" s="239"/>
      <c r="J668" s="100"/>
      <c r="K668" s="100"/>
      <c r="L668" s="100"/>
      <c r="M668" s="100"/>
      <c r="N668" s="100"/>
      <c r="O668" s="100"/>
      <c r="P668" s="100"/>
      <c r="Q668" s="100"/>
      <c r="R668" s="100"/>
      <c r="S668" s="100"/>
      <c r="T668" s="100"/>
      <c r="U668" s="100"/>
      <c r="V668" s="100"/>
      <c r="W668" s="100"/>
      <c r="X668" s="100"/>
      <c r="Y668" s="100"/>
      <c r="Z668" s="100"/>
      <c r="AA668" s="100"/>
      <c r="AB668" s="100"/>
    </row>
    <row r="669" spans="1:28" ht="24" customHeight="1" x14ac:dyDescent="0.55000000000000004">
      <c r="A669" s="238"/>
      <c r="E669" s="239"/>
      <c r="F669" s="239"/>
      <c r="G669" s="239"/>
      <c r="H669" s="239"/>
      <c r="I669" s="239"/>
      <c r="J669" s="100"/>
      <c r="K669" s="100"/>
      <c r="L669" s="100"/>
      <c r="M669" s="100"/>
      <c r="N669" s="100"/>
      <c r="O669" s="100"/>
      <c r="P669" s="100"/>
      <c r="Q669" s="100"/>
      <c r="R669" s="100"/>
      <c r="S669" s="100"/>
      <c r="T669" s="100"/>
      <c r="U669" s="100"/>
      <c r="V669" s="100"/>
      <c r="W669" s="100"/>
      <c r="X669" s="100"/>
      <c r="Y669" s="100"/>
      <c r="Z669" s="100"/>
      <c r="AA669" s="100"/>
      <c r="AB669" s="100"/>
    </row>
    <row r="670" spans="1:28" ht="24" customHeight="1" x14ac:dyDescent="0.55000000000000004">
      <c r="A670" s="238"/>
      <c r="E670" s="239"/>
      <c r="F670" s="239"/>
      <c r="G670" s="239"/>
      <c r="H670" s="239"/>
      <c r="I670" s="239"/>
      <c r="J670" s="100"/>
      <c r="K670" s="100"/>
      <c r="L670" s="100"/>
      <c r="M670" s="100"/>
      <c r="N670" s="100"/>
      <c r="O670" s="100"/>
      <c r="P670" s="100"/>
      <c r="Q670" s="100"/>
      <c r="R670" s="100"/>
      <c r="S670" s="100"/>
      <c r="T670" s="100"/>
      <c r="U670" s="100"/>
      <c r="V670" s="100"/>
      <c r="W670" s="100"/>
      <c r="X670" s="100"/>
      <c r="Y670" s="100"/>
      <c r="Z670" s="100"/>
      <c r="AA670" s="100"/>
      <c r="AB670" s="100"/>
    </row>
    <row r="671" spans="1:28" ht="24" customHeight="1" x14ac:dyDescent="0.55000000000000004">
      <c r="A671" s="238"/>
      <c r="E671" s="239"/>
      <c r="F671" s="239"/>
      <c r="G671" s="239"/>
      <c r="H671" s="239"/>
      <c r="I671" s="239"/>
      <c r="J671" s="100"/>
      <c r="K671" s="100"/>
      <c r="L671" s="100"/>
      <c r="M671" s="100"/>
      <c r="N671" s="100"/>
      <c r="O671" s="100"/>
      <c r="P671" s="100"/>
      <c r="Q671" s="100"/>
      <c r="R671" s="100"/>
      <c r="S671" s="100"/>
      <c r="T671" s="100"/>
      <c r="U671" s="100"/>
      <c r="V671" s="100"/>
      <c r="W671" s="100"/>
      <c r="X671" s="100"/>
      <c r="Y671" s="100"/>
      <c r="Z671" s="100"/>
      <c r="AA671" s="100"/>
      <c r="AB671" s="100"/>
    </row>
    <row r="672" spans="1:28" ht="24" customHeight="1" x14ac:dyDescent="0.55000000000000004">
      <c r="A672" s="238"/>
      <c r="E672" s="239"/>
      <c r="F672" s="239"/>
      <c r="G672" s="239"/>
      <c r="H672" s="239"/>
      <c r="I672" s="239"/>
      <c r="J672" s="100"/>
      <c r="K672" s="100"/>
      <c r="L672" s="100"/>
      <c r="M672" s="100"/>
      <c r="N672" s="100"/>
      <c r="O672" s="100"/>
      <c r="P672" s="100"/>
      <c r="Q672" s="100"/>
      <c r="R672" s="100"/>
      <c r="S672" s="100"/>
      <c r="T672" s="100"/>
      <c r="U672" s="100"/>
      <c r="V672" s="100"/>
      <c r="W672" s="100"/>
      <c r="X672" s="100"/>
      <c r="Y672" s="100"/>
      <c r="Z672" s="100"/>
      <c r="AA672" s="100"/>
      <c r="AB672" s="100"/>
    </row>
    <row r="673" spans="1:28" ht="24" customHeight="1" x14ac:dyDescent="0.55000000000000004">
      <c r="A673" s="238"/>
      <c r="E673" s="239"/>
      <c r="F673" s="239"/>
      <c r="G673" s="239"/>
      <c r="H673" s="239"/>
      <c r="I673" s="239"/>
      <c r="J673" s="100"/>
      <c r="K673" s="100"/>
      <c r="L673" s="100"/>
      <c r="M673" s="100"/>
      <c r="N673" s="100"/>
      <c r="O673" s="100"/>
      <c r="P673" s="100"/>
      <c r="Q673" s="100"/>
      <c r="R673" s="100"/>
      <c r="S673" s="100"/>
      <c r="T673" s="100"/>
      <c r="U673" s="100"/>
      <c r="V673" s="100"/>
      <c r="W673" s="100"/>
      <c r="X673" s="100"/>
      <c r="Y673" s="100"/>
      <c r="Z673" s="100"/>
      <c r="AA673" s="100"/>
      <c r="AB673" s="100"/>
    </row>
    <row r="674" spans="1:28" ht="24" customHeight="1" x14ac:dyDescent="0.55000000000000004">
      <c r="A674" s="238"/>
      <c r="E674" s="239"/>
      <c r="F674" s="239"/>
      <c r="G674" s="239"/>
      <c r="H674" s="239"/>
      <c r="I674" s="239"/>
      <c r="J674" s="100"/>
      <c r="K674" s="100"/>
      <c r="L674" s="100"/>
      <c r="M674" s="100"/>
      <c r="N674" s="100"/>
      <c r="O674" s="100"/>
      <c r="P674" s="100"/>
      <c r="Q674" s="100"/>
      <c r="R674" s="100"/>
      <c r="S674" s="100"/>
      <c r="T674" s="100"/>
      <c r="U674" s="100"/>
      <c r="V674" s="100"/>
      <c r="W674" s="100"/>
      <c r="X674" s="100"/>
      <c r="Y674" s="100"/>
      <c r="Z674" s="100"/>
      <c r="AA674" s="100"/>
      <c r="AB674" s="100"/>
    </row>
    <row r="675" spans="1:28" ht="24" customHeight="1" x14ac:dyDescent="0.55000000000000004">
      <c r="A675" s="238"/>
      <c r="E675" s="239"/>
      <c r="F675" s="239"/>
      <c r="G675" s="239"/>
      <c r="H675" s="239"/>
      <c r="I675" s="239"/>
      <c r="J675" s="100"/>
      <c r="K675" s="100"/>
      <c r="L675" s="100"/>
      <c r="M675" s="100"/>
      <c r="N675" s="100"/>
      <c r="O675" s="100"/>
      <c r="P675" s="100"/>
      <c r="Q675" s="100"/>
      <c r="R675" s="100"/>
      <c r="S675" s="100"/>
      <c r="T675" s="100"/>
      <c r="U675" s="100"/>
      <c r="V675" s="100"/>
      <c r="W675" s="100"/>
      <c r="X675" s="100"/>
      <c r="Y675" s="100"/>
      <c r="Z675" s="100"/>
      <c r="AA675" s="100"/>
      <c r="AB675" s="100"/>
    </row>
    <row r="676" spans="1:28" ht="24" customHeight="1" x14ac:dyDescent="0.55000000000000004">
      <c r="A676" s="238"/>
      <c r="E676" s="239"/>
      <c r="F676" s="239"/>
      <c r="G676" s="239"/>
      <c r="H676" s="239"/>
      <c r="I676" s="239"/>
      <c r="J676" s="100"/>
      <c r="K676" s="100"/>
      <c r="L676" s="100"/>
      <c r="M676" s="100"/>
      <c r="N676" s="100"/>
      <c r="O676" s="100"/>
      <c r="P676" s="100"/>
      <c r="Q676" s="100"/>
      <c r="R676" s="100"/>
      <c r="S676" s="100"/>
      <c r="T676" s="100"/>
      <c r="U676" s="100"/>
      <c r="V676" s="100"/>
      <c r="W676" s="100"/>
      <c r="X676" s="100"/>
      <c r="Y676" s="100"/>
      <c r="Z676" s="100"/>
      <c r="AA676" s="100"/>
      <c r="AB676" s="100"/>
    </row>
    <row r="677" spans="1:28" ht="24" customHeight="1" x14ac:dyDescent="0.55000000000000004">
      <c r="A677" s="238"/>
      <c r="E677" s="239"/>
      <c r="F677" s="239"/>
      <c r="G677" s="239"/>
      <c r="H677" s="239"/>
      <c r="I677" s="239"/>
      <c r="J677" s="100"/>
      <c r="K677" s="100"/>
      <c r="L677" s="100"/>
      <c r="M677" s="100"/>
      <c r="N677" s="100"/>
      <c r="O677" s="100"/>
      <c r="P677" s="100"/>
      <c r="Q677" s="100"/>
      <c r="R677" s="100"/>
      <c r="S677" s="100"/>
      <c r="T677" s="100"/>
      <c r="U677" s="100"/>
      <c r="V677" s="100"/>
      <c r="W677" s="100"/>
      <c r="X677" s="100"/>
      <c r="Y677" s="100"/>
      <c r="Z677" s="100"/>
      <c r="AA677" s="100"/>
      <c r="AB677" s="100"/>
    </row>
    <row r="678" spans="1:28" ht="24" customHeight="1" x14ac:dyDescent="0.55000000000000004">
      <c r="A678" s="238"/>
      <c r="E678" s="239"/>
      <c r="F678" s="239"/>
      <c r="G678" s="239"/>
      <c r="H678" s="239"/>
      <c r="I678" s="239"/>
      <c r="J678" s="100"/>
      <c r="K678" s="100"/>
      <c r="L678" s="100"/>
      <c r="M678" s="100"/>
      <c r="N678" s="100"/>
      <c r="O678" s="100"/>
      <c r="P678" s="100"/>
      <c r="Q678" s="100"/>
      <c r="R678" s="100"/>
      <c r="S678" s="100"/>
      <c r="T678" s="100"/>
      <c r="U678" s="100"/>
      <c r="V678" s="100"/>
      <c r="W678" s="100"/>
      <c r="X678" s="100"/>
      <c r="Y678" s="100"/>
      <c r="Z678" s="100"/>
      <c r="AA678" s="100"/>
      <c r="AB678" s="100"/>
    </row>
    <row r="679" spans="1:28" ht="24" customHeight="1" x14ac:dyDescent="0.55000000000000004">
      <c r="A679" s="238"/>
      <c r="E679" s="239"/>
      <c r="F679" s="239"/>
      <c r="G679" s="239"/>
      <c r="H679" s="239"/>
      <c r="I679" s="239"/>
      <c r="J679" s="100"/>
      <c r="K679" s="100"/>
      <c r="L679" s="100"/>
      <c r="M679" s="100"/>
      <c r="N679" s="100"/>
      <c r="O679" s="100"/>
      <c r="P679" s="100"/>
      <c r="Q679" s="100"/>
      <c r="R679" s="100"/>
      <c r="S679" s="100"/>
      <c r="T679" s="100"/>
      <c r="U679" s="100"/>
      <c r="V679" s="100"/>
      <c r="W679" s="100"/>
      <c r="X679" s="100"/>
      <c r="Y679" s="100"/>
      <c r="Z679" s="100"/>
      <c r="AA679" s="100"/>
      <c r="AB679" s="100"/>
    </row>
    <row r="680" spans="1:28" ht="24" customHeight="1" x14ac:dyDescent="0.55000000000000004">
      <c r="A680" s="238"/>
      <c r="E680" s="239"/>
      <c r="F680" s="239"/>
      <c r="G680" s="239"/>
      <c r="H680" s="239"/>
      <c r="I680" s="239"/>
      <c r="J680" s="100"/>
      <c r="K680" s="100"/>
      <c r="L680" s="100"/>
      <c r="M680" s="100"/>
      <c r="N680" s="100"/>
      <c r="O680" s="100"/>
      <c r="P680" s="100"/>
      <c r="Q680" s="100"/>
      <c r="R680" s="100"/>
      <c r="S680" s="100"/>
      <c r="T680" s="100"/>
      <c r="U680" s="100"/>
      <c r="V680" s="100"/>
      <c r="W680" s="100"/>
      <c r="X680" s="100"/>
      <c r="Y680" s="100"/>
      <c r="Z680" s="100"/>
      <c r="AA680" s="100"/>
      <c r="AB680" s="100"/>
    </row>
    <row r="681" spans="1:28" ht="24" customHeight="1" x14ac:dyDescent="0.55000000000000004">
      <c r="A681" s="238"/>
      <c r="E681" s="239"/>
      <c r="F681" s="239"/>
      <c r="G681" s="239"/>
      <c r="H681" s="239"/>
      <c r="I681" s="239"/>
      <c r="J681" s="100"/>
      <c r="K681" s="100"/>
      <c r="L681" s="100"/>
      <c r="M681" s="100"/>
      <c r="N681" s="100"/>
      <c r="O681" s="100"/>
      <c r="P681" s="100"/>
      <c r="Q681" s="100"/>
      <c r="R681" s="100"/>
      <c r="S681" s="100"/>
      <c r="T681" s="100"/>
      <c r="U681" s="100"/>
      <c r="V681" s="100"/>
      <c r="W681" s="100"/>
      <c r="X681" s="100"/>
      <c r="Y681" s="100"/>
      <c r="Z681" s="100"/>
      <c r="AA681" s="100"/>
      <c r="AB681" s="100"/>
    </row>
    <row r="682" spans="1:28" ht="24" customHeight="1" x14ac:dyDescent="0.55000000000000004">
      <c r="A682" s="238"/>
      <c r="E682" s="239"/>
      <c r="F682" s="239"/>
      <c r="G682" s="239"/>
      <c r="H682" s="239"/>
      <c r="I682" s="239"/>
      <c r="J682" s="100"/>
      <c r="K682" s="100"/>
      <c r="L682" s="100"/>
      <c r="M682" s="100"/>
      <c r="N682" s="100"/>
      <c r="O682" s="100"/>
      <c r="P682" s="100"/>
      <c r="Q682" s="100"/>
      <c r="R682" s="100"/>
      <c r="S682" s="100"/>
      <c r="T682" s="100"/>
      <c r="U682" s="100"/>
      <c r="V682" s="100"/>
      <c r="W682" s="100"/>
      <c r="X682" s="100"/>
      <c r="Y682" s="100"/>
      <c r="Z682" s="100"/>
      <c r="AA682" s="100"/>
      <c r="AB682" s="100"/>
    </row>
    <row r="683" spans="1:28" ht="24" customHeight="1" x14ac:dyDescent="0.55000000000000004">
      <c r="A683" s="238"/>
      <c r="E683" s="239"/>
      <c r="F683" s="239"/>
      <c r="G683" s="239"/>
      <c r="H683" s="239"/>
      <c r="I683" s="239"/>
      <c r="J683" s="100"/>
      <c r="K683" s="100"/>
      <c r="L683" s="100"/>
      <c r="M683" s="100"/>
      <c r="N683" s="100"/>
      <c r="O683" s="100"/>
      <c r="P683" s="100"/>
      <c r="Q683" s="100"/>
      <c r="R683" s="100"/>
      <c r="S683" s="100"/>
      <c r="T683" s="100"/>
      <c r="U683" s="100"/>
      <c r="V683" s="100"/>
      <c r="W683" s="100"/>
      <c r="X683" s="100"/>
      <c r="Y683" s="100"/>
      <c r="Z683" s="100"/>
      <c r="AA683" s="100"/>
      <c r="AB683" s="100"/>
    </row>
    <row r="684" spans="1:28" ht="24" customHeight="1" x14ac:dyDescent="0.55000000000000004">
      <c r="A684" s="238"/>
      <c r="E684" s="239"/>
      <c r="F684" s="239"/>
      <c r="G684" s="239"/>
      <c r="H684" s="239"/>
      <c r="I684" s="239"/>
      <c r="J684" s="100"/>
      <c r="K684" s="100"/>
      <c r="L684" s="100"/>
      <c r="M684" s="100"/>
      <c r="N684" s="100"/>
      <c r="O684" s="100"/>
      <c r="P684" s="100"/>
      <c r="Q684" s="100"/>
      <c r="R684" s="100"/>
      <c r="S684" s="100"/>
      <c r="T684" s="100"/>
      <c r="U684" s="100"/>
      <c r="V684" s="100"/>
      <c r="W684" s="100"/>
      <c r="X684" s="100"/>
      <c r="Y684" s="100"/>
      <c r="Z684" s="100"/>
      <c r="AA684" s="100"/>
      <c r="AB684" s="100"/>
    </row>
    <row r="685" spans="1:28" ht="24" customHeight="1" x14ac:dyDescent="0.55000000000000004">
      <c r="A685" s="238"/>
      <c r="E685" s="239"/>
      <c r="F685" s="239"/>
      <c r="G685" s="239"/>
      <c r="H685" s="239"/>
      <c r="I685" s="239"/>
      <c r="J685" s="100"/>
      <c r="K685" s="100"/>
      <c r="L685" s="100"/>
      <c r="M685" s="100"/>
      <c r="N685" s="100"/>
      <c r="O685" s="100"/>
      <c r="P685" s="100"/>
      <c r="Q685" s="100"/>
      <c r="R685" s="100"/>
      <c r="S685" s="100"/>
      <c r="T685" s="100"/>
      <c r="U685" s="100"/>
      <c r="V685" s="100"/>
      <c r="W685" s="100"/>
      <c r="X685" s="100"/>
      <c r="Y685" s="100"/>
      <c r="Z685" s="100"/>
      <c r="AA685" s="100"/>
      <c r="AB685" s="100"/>
    </row>
    <row r="686" spans="1:28" ht="24" customHeight="1" x14ac:dyDescent="0.55000000000000004">
      <c r="A686" s="238"/>
      <c r="E686" s="239"/>
      <c r="F686" s="239"/>
      <c r="G686" s="239"/>
      <c r="H686" s="239"/>
      <c r="I686" s="239"/>
      <c r="J686" s="100"/>
      <c r="K686" s="100"/>
      <c r="L686" s="100"/>
      <c r="M686" s="100"/>
      <c r="N686" s="100"/>
      <c r="O686" s="100"/>
      <c r="P686" s="100"/>
      <c r="Q686" s="100"/>
      <c r="R686" s="100"/>
      <c r="S686" s="100"/>
      <c r="T686" s="100"/>
      <c r="U686" s="100"/>
      <c r="V686" s="100"/>
      <c r="W686" s="100"/>
      <c r="X686" s="100"/>
      <c r="Y686" s="100"/>
      <c r="Z686" s="100"/>
      <c r="AA686" s="100"/>
      <c r="AB686" s="100"/>
    </row>
    <row r="687" spans="1:28" ht="24" customHeight="1" x14ac:dyDescent="0.55000000000000004">
      <c r="A687" s="238"/>
      <c r="E687" s="239"/>
      <c r="F687" s="239"/>
      <c r="G687" s="239"/>
      <c r="H687" s="239"/>
      <c r="I687" s="239"/>
      <c r="J687" s="100"/>
      <c r="K687" s="100"/>
      <c r="L687" s="100"/>
      <c r="M687" s="100"/>
      <c r="N687" s="100"/>
      <c r="O687" s="100"/>
      <c r="P687" s="100"/>
      <c r="Q687" s="100"/>
      <c r="R687" s="100"/>
      <c r="S687" s="100"/>
      <c r="T687" s="100"/>
      <c r="U687" s="100"/>
      <c r="V687" s="100"/>
      <c r="W687" s="100"/>
      <c r="X687" s="100"/>
      <c r="Y687" s="100"/>
      <c r="Z687" s="100"/>
      <c r="AA687" s="100"/>
      <c r="AB687" s="100"/>
    </row>
    <row r="688" spans="1:28" ht="24" customHeight="1" x14ac:dyDescent="0.55000000000000004">
      <c r="A688" s="238"/>
      <c r="E688" s="239"/>
      <c r="F688" s="239"/>
      <c r="G688" s="239"/>
      <c r="H688" s="239"/>
      <c r="I688" s="239"/>
      <c r="J688" s="100"/>
      <c r="K688" s="100"/>
      <c r="L688" s="100"/>
      <c r="M688" s="100"/>
      <c r="N688" s="100"/>
      <c r="O688" s="100"/>
      <c r="P688" s="100"/>
      <c r="Q688" s="100"/>
      <c r="R688" s="100"/>
      <c r="S688" s="100"/>
      <c r="T688" s="100"/>
      <c r="U688" s="100"/>
      <c r="V688" s="100"/>
      <c r="W688" s="100"/>
      <c r="X688" s="100"/>
      <c r="Y688" s="100"/>
      <c r="Z688" s="100"/>
      <c r="AA688" s="100"/>
      <c r="AB688" s="100"/>
    </row>
    <row r="689" spans="1:28" ht="24" customHeight="1" x14ac:dyDescent="0.55000000000000004">
      <c r="A689" s="238"/>
      <c r="E689" s="239"/>
      <c r="F689" s="239"/>
      <c r="G689" s="239"/>
      <c r="H689" s="239"/>
      <c r="I689" s="239"/>
      <c r="J689" s="100"/>
      <c r="K689" s="100"/>
      <c r="L689" s="100"/>
      <c r="M689" s="100"/>
      <c r="N689" s="100"/>
      <c r="O689" s="100"/>
      <c r="P689" s="100"/>
      <c r="Q689" s="100"/>
      <c r="R689" s="100"/>
      <c r="S689" s="100"/>
      <c r="T689" s="100"/>
      <c r="U689" s="100"/>
      <c r="V689" s="100"/>
      <c r="W689" s="100"/>
      <c r="X689" s="100"/>
      <c r="Y689" s="100"/>
      <c r="Z689" s="100"/>
      <c r="AA689" s="100"/>
      <c r="AB689" s="100"/>
    </row>
    <row r="690" spans="1:28" ht="24" customHeight="1" x14ac:dyDescent="0.55000000000000004">
      <c r="A690" s="238"/>
      <c r="E690" s="239"/>
      <c r="F690" s="239"/>
      <c r="G690" s="239"/>
      <c r="H690" s="239"/>
      <c r="I690" s="239"/>
      <c r="J690" s="100"/>
      <c r="K690" s="100"/>
      <c r="L690" s="100"/>
      <c r="M690" s="100"/>
      <c r="N690" s="100"/>
      <c r="O690" s="100"/>
      <c r="P690" s="100"/>
      <c r="Q690" s="100"/>
      <c r="R690" s="100"/>
      <c r="S690" s="100"/>
      <c r="T690" s="100"/>
      <c r="U690" s="100"/>
      <c r="V690" s="100"/>
      <c r="W690" s="100"/>
      <c r="X690" s="100"/>
      <c r="Y690" s="100"/>
      <c r="Z690" s="100"/>
      <c r="AA690" s="100"/>
      <c r="AB690" s="100"/>
    </row>
    <row r="691" spans="1:28" ht="24" customHeight="1" x14ac:dyDescent="0.55000000000000004">
      <c r="A691" s="238"/>
      <c r="E691" s="239"/>
      <c r="F691" s="239"/>
      <c r="G691" s="239"/>
      <c r="H691" s="239"/>
      <c r="I691" s="239"/>
      <c r="J691" s="100"/>
      <c r="K691" s="100"/>
      <c r="L691" s="100"/>
      <c r="M691" s="100"/>
      <c r="N691" s="100"/>
      <c r="O691" s="100"/>
      <c r="P691" s="100"/>
      <c r="Q691" s="100"/>
      <c r="R691" s="100"/>
      <c r="S691" s="100"/>
      <c r="T691" s="100"/>
      <c r="U691" s="100"/>
      <c r="V691" s="100"/>
      <c r="W691" s="100"/>
      <c r="X691" s="100"/>
      <c r="Y691" s="100"/>
      <c r="Z691" s="100"/>
      <c r="AA691" s="100"/>
      <c r="AB691" s="100"/>
    </row>
    <row r="692" spans="1:28" ht="24" customHeight="1" x14ac:dyDescent="0.55000000000000004">
      <c r="A692" s="238"/>
      <c r="E692" s="239"/>
      <c r="F692" s="239"/>
      <c r="G692" s="239"/>
      <c r="H692" s="239"/>
      <c r="I692" s="239"/>
      <c r="J692" s="100"/>
      <c r="K692" s="100"/>
      <c r="L692" s="100"/>
      <c r="M692" s="100"/>
      <c r="N692" s="100"/>
      <c r="O692" s="100"/>
      <c r="P692" s="100"/>
      <c r="Q692" s="100"/>
      <c r="R692" s="100"/>
      <c r="S692" s="100"/>
      <c r="T692" s="100"/>
      <c r="U692" s="100"/>
      <c r="V692" s="100"/>
      <c r="W692" s="100"/>
      <c r="X692" s="100"/>
      <c r="Y692" s="100"/>
      <c r="Z692" s="100"/>
      <c r="AA692" s="100"/>
      <c r="AB692" s="100"/>
    </row>
    <row r="693" spans="1:28" ht="24" customHeight="1" x14ac:dyDescent="0.55000000000000004">
      <c r="A693" s="238"/>
      <c r="E693" s="239"/>
      <c r="F693" s="239"/>
      <c r="G693" s="239"/>
      <c r="H693" s="239"/>
      <c r="I693" s="239"/>
      <c r="J693" s="100"/>
      <c r="K693" s="100"/>
      <c r="L693" s="100"/>
      <c r="M693" s="100"/>
      <c r="N693" s="100"/>
      <c r="O693" s="100"/>
      <c r="P693" s="100"/>
      <c r="Q693" s="100"/>
      <c r="R693" s="100"/>
      <c r="S693" s="100"/>
      <c r="T693" s="100"/>
      <c r="U693" s="100"/>
      <c r="V693" s="100"/>
      <c r="W693" s="100"/>
      <c r="X693" s="100"/>
      <c r="Y693" s="100"/>
      <c r="Z693" s="100"/>
      <c r="AA693" s="100"/>
      <c r="AB693" s="100"/>
    </row>
    <row r="694" spans="1:28" ht="24" customHeight="1" x14ac:dyDescent="0.55000000000000004">
      <c r="A694" s="238"/>
      <c r="E694" s="239"/>
      <c r="F694" s="239"/>
      <c r="G694" s="239"/>
      <c r="H694" s="239"/>
      <c r="I694" s="239"/>
      <c r="J694" s="100"/>
      <c r="K694" s="100"/>
      <c r="L694" s="100"/>
      <c r="M694" s="100"/>
      <c r="N694" s="100"/>
      <c r="O694" s="100"/>
      <c r="P694" s="100"/>
      <c r="Q694" s="100"/>
      <c r="R694" s="100"/>
      <c r="S694" s="100"/>
      <c r="T694" s="100"/>
      <c r="U694" s="100"/>
      <c r="V694" s="100"/>
      <c r="W694" s="100"/>
      <c r="X694" s="100"/>
      <c r="Y694" s="100"/>
      <c r="Z694" s="100"/>
      <c r="AA694" s="100"/>
      <c r="AB694" s="100"/>
    </row>
    <row r="695" spans="1:28" ht="24" customHeight="1" x14ac:dyDescent="0.55000000000000004">
      <c r="A695" s="238"/>
      <c r="E695" s="239"/>
      <c r="F695" s="239"/>
      <c r="G695" s="239"/>
      <c r="H695" s="239"/>
      <c r="I695" s="239"/>
      <c r="J695" s="100"/>
      <c r="K695" s="100"/>
      <c r="L695" s="100"/>
      <c r="M695" s="100"/>
      <c r="N695" s="100"/>
      <c r="O695" s="100"/>
      <c r="P695" s="100"/>
      <c r="Q695" s="100"/>
      <c r="R695" s="100"/>
      <c r="S695" s="100"/>
      <c r="T695" s="100"/>
      <c r="U695" s="100"/>
      <c r="V695" s="100"/>
      <c r="W695" s="100"/>
      <c r="X695" s="100"/>
      <c r="Y695" s="100"/>
      <c r="Z695" s="100"/>
      <c r="AA695" s="100"/>
      <c r="AB695" s="100"/>
    </row>
    <row r="696" spans="1:28" ht="24" customHeight="1" x14ac:dyDescent="0.55000000000000004">
      <c r="A696" s="238"/>
      <c r="E696" s="239"/>
      <c r="F696" s="239"/>
      <c r="G696" s="239"/>
      <c r="H696" s="239"/>
      <c r="I696" s="239"/>
      <c r="J696" s="100"/>
      <c r="K696" s="100"/>
      <c r="L696" s="100"/>
      <c r="M696" s="100"/>
      <c r="N696" s="100"/>
      <c r="O696" s="100"/>
      <c r="P696" s="100"/>
      <c r="Q696" s="100"/>
      <c r="R696" s="100"/>
      <c r="S696" s="100"/>
      <c r="T696" s="100"/>
      <c r="U696" s="100"/>
      <c r="V696" s="100"/>
      <c r="W696" s="100"/>
      <c r="X696" s="100"/>
      <c r="Y696" s="100"/>
      <c r="Z696" s="100"/>
      <c r="AA696" s="100"/>
      <c r="AB696" s="100"/>
    </row>
    <row r="697" spans="1:28" ht="24" customHeight="1" x14ac:dyDescent="0.55000000000000004">
      <c r="A697" s="238"/>
      <c r="E697" s="239"/>
      <c r="F697" s="239"/>
      <c r="G697" s="239"/>
      <c r="H697" s="239"/>
      <c r="I697" s="239"/>
      <c r="J697" s="100"/>
      <c r="K697" s="100"/>
      <c r="L697" s="100"/>
      <c r="M697" s="100"/>
      <c r="N697" s="100"/>
      <c r="O697" s="100"/>
      <c r="P697" s="100"/>
      <c r="Q697" s="100"/>
      <c r="R697" s="100"/>
      <c r="S697" s="100"/>
      <c r="T697" s="100"/>
      <c r="U697" s="100"/>
      <c r="V697" s="100"/>
      <c r="W697" s="100"/>
      <c r="X697" s="100"/>
      <c r="Y697" s="100"/>
      <c r="Z697" s="100"/>
      <c r="AA697" s="100"/>
      <c r="AB697" s="100"/>
    </row>
    <row r="698" spans="1:28" ht="24" customHeight="1" x14ac:dyDescent="0.55000000000000004">
      <c r="A698" s="238"/>
      <c r="E698" s="239"/>
      <c r="F698" s="239"/>
      <c r="G698" s="239"/>
      <c r="H698" s="239"/>
      <c r="I698" s="239"/>
      <c r="J698" s="100"/>
      <c r="K698" s="100"/>
      <c r="L698" s="100"/>
      <c r="M698" s="100"/>
      <c r="N698" s="100"/>
      <c r="O698" s="100"/>
      <c r="P698" s="100"/>
      <c r="Q698" s="100"/>
      <c r="R698" s="100"/>
      <c r="S698" s="100"/>
      <c r="T698" s="100"/>
      <c r="U698" s="100"/>
      <c r="V698" s="100"/>
      <c r="W698" s="100"/>
      <c r="X698" s="100"/>
      <c r="Y698" s="100"/>
      <c r="Z698" s="100"/>
      <c r="AA698" s="100"/>
      <c r="AB698" s="100"/>
    </row>
    <row r="699" spans="1:28" ht="24" customHeight="1" x14ac:dyDescent="0.55000000000000004">
      <c r="A699" s="238"/>
      <c r="E699" s="239"/>
      <c r="F699" s="239"/>
      <c r="G699" s="239"/>
      <c r="H699" s="239"/>
      <c r="I699" s="239"/>
      <c r="J699" s="100"/>
      <c r="K699" s="100"/>
      <c r="L699" s="100"/>
      <c r="M699" s="100"/>
      <c r="N699" s="100"/>
      <c r="O699" s="100"/>
      <c r="P699" s="100"/>
      <c r="Q699" s="100"/>
      <c r="R699" s="100"/>
      <c r="S699" s="100"/>
      <c r="T699" s="100"/>
      <c r="U699" s="100"/>
      <c r="V699" s="100"/>
      <c r="W699" s="100"/>
      <c r="X699" s="100"/>
      <c r="Y699" s="100"/>
      <c r="Z699" s="100"/>
      <c r="AA699" s="100"/>
      <c r="AB699" s="100"/>
    </row>
    <row r="700" spans="1:28" ht="24" customHeight="1" x14ac:dyDescent="0.55000000000000004">
      <c r="A700" s="238"/>
      <c r="E700" s="239"/>
      <c r="F700" s="239"/>
      <c r="G700" s="239"/>
      <c r="H700" s="239"/>
      <c r="I700" s="239"/>
      <c r="J700" s="100"/>
      <c r="K700" s="100"/>
      <c r="L700" s="100"/>
      <c r="M700" s="100"/>
      <c r="N700" s="100"/>
      <c r="O700" s="100"/>
      <c r="P700" s="100"/>
      <c r="Q700" s="100"/>
      <c r="R700" s="100"/>
      <c r="S700" s="100"/>
      <c r="T700" s="100"/>
      <c r="U700" s="100"/>
      <c r="V700" s="100"/>
      <c r="W700" s="100"/>
      <c r="X700" s="100"/>
      <c r="Y700" s="100"/>
      <c r="Z700" s="100"/>
      <c r="AA700" s="100"/>
      <c r="AB700" s="100"/>
    </row>
    <row r="701" spans="1:28" ht="24" customHeight="1" x14ac:dyDescent="0.55000000000000004">
      <c r="A701" s="238"/>
      <c r="E701" s="239"/>
      <c r="F701" s="239"/>
      <c r="G701" s="239"/>
      <c r="H701" s="239"/>
      <c r="I701" s="239"/>
      <c r="J701" s="100"/>
      <c r="K701" s="100"/>
      <c r="L701" s="100"/>
      <c r="M701" s="100"/>
      <c r="N701" s="100"/>
      <c r="O701" s="100"/>
      <c r="P701" s="100"/>
      <c r="Q701" s="100"/>
      <c r="R701" s="100"/>
      <c r="S701" s="100"/>
      <c r="T701" s="100"/>
      <c r="U701" s="100"/>
      <c r="V701" s="100"/>
      <c r="W701" s="100"/>
      <c r="X701" s="100"/>
      <c r="Y701" s="100"/>
      <c r="Z701" s="100"/>
      <c r="AA701" s="100"/>
      <c r="AB701" s="100"/>
    </row>
    <row r="702" spans="1:28" ht="24" customHeight="1" x14ac:dyDescent="0.55000000000000004">
      <c r="A702" s="238"/>
      <c r="E702" s="239"/>
      <c r="F702" s="239"/>
      <c r="G702" s="239"/>
      <c r="H702" s="239"/>
      <c r="I702" s="239"/>
      <c r="J702" s="100"/>
      <c r="K702" s="100"/>
      <c r="L702" s="100"/>
      <c r="M702" s="100"/>
      <c r="N702" s="100"/>
      <c r="O702" s="100"/>
      <c r="P702" s="100"/>
      <c r="Q702" s="100"/>
      <c r="R702" s="100"/>
      <c r="S702" s="100"/>
      <c r="T702" s="100"/>
      <c r="U702" s="100"/>
      <c r="V702" s="100"/>
      <c r="W702" s="100"/>
      <c r="X702" s="100"/>
      <c r="Y702" s="100"/>
      <c r="Z702" s="100"/>
      <c r="AA702" s="100"/>
      <c r="AB702" s="100"/>
    </row>
    <row r="703" spans="1:28" ht="24" customHeight="1" x14ac:dyDescent="0.55000000000000004">
      <c r="A703" s="238"/>
      <c r="E703" s="239"/>
      <c r="F703" s="239"/>
      <c r="G703" s="239"/>
      <c r="H703" s="239"/>
      <c r="I703" s="239"/>
      <c r="J703" s="100"/>
      <c r="K703" s="100"/>
      <c r="L703" s="100"/>
      <c r="M703" s="100"/>
      <c r="N703" s="100"/>
      <c r="O703" s="100"/>
      <c r="P703" s="100"/>
      <c r="Q703" s="100"/>
      <c r="R703" s="100"/>
      <c r="S703" s="100"/>
      <c r="T703" s="100"/>
      <c r="U703" s="100"/>
      <c r="V703" s="100"/>
      <c r="W703" s="100"/>
      <c r="X703" s="100"/>
      <c r="Y703" s="100"/>
      <c r="Z703" s="100"/>
      <c r="AA703" s="100"/>
      <c r="AB703" s="100"/>
    </row>
    <row r="704" spans="1:28" ht="24" customHeight="1" x14ac:dyDescent="0.55000000000000004">
      <c r="A704" s="238"/>
      <c r="E704" s="239"/>
      <c r="F704" s="239"/>
      <c r="G704" s="239"/>
      <c r="H704" s="239"/>
      <c r="I704" s="239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0"/>
    </row>
    <row r="705" spans="1:28" ht="24" customHeight="1" x14ac:dyDescent="0.55000000000000004">
      <c r="A705" s="238"/>
      <c r="E705" s="239"/>
      <c r="F705" s="239"/>
      <c r="G705" s="239"/>
      <c r="H705" s="239"/>
      <c r="I705" s="239"/>
      <c r="J705" s="100"/>
      <c r="K705" s="100"/>
      <c r="L705" s="100"/>
      <c r="M705" s="100"/>
      <c r="N705" s="100"/>
      <c r="O705" s="100"/>
      <c r="P705" s="100"/>
      <c r="Q705" s="100"/>
      <c r="R705" s="100"/>
      <c r="S705" s="100"/>
      <c r="T705" s="100"/>
      <c r="U705" s="100"/>
      <c r="V705" s="100"/>
      <c r="W705" s="100"/>
      <c r="X705" s="100"/>
      <c r="Y705" s="100"/>
      <c r="Z705" s="100"/>
      <c r="AA705" s="100"/>
      <c r="AB705" s="100"/>
    </row>
    <row r="706" spans="1:28" ht="24" customHeight="1" x14ac:dyDescent="0.55000000000000004">
      <c r="A706" s="238"/>
      <c r="E706" s="239"/>
      <c r="F706" s="239"/>
      <c r="G706" s="239"/>
      <c r="H706" s="239"/>
      <c r="I706" s="239"/>
      <c r="J706" s="100"/>
      <c r="K706" s="100"/>
      <c r="L706" s="100"/>
      <c r="M706" s="100"/>
      <c r="N706" s="100"/>
      <c r="O706" s="100"/>
      <c r="P706" s="100"/>
      <c r="Q706" s="100"/>
      <c r="R706" s="100"/>
      <c r="S706" s="100"/>
      <c r="T706" s="100"/>
      <c r="U706" s="100"/>
      <c r="V706" s="100"/>
      <c r="W706" s="100"/>
      <c r="X706" s="100"/>
      <c r="Y706" s="100"/>
      <c r="Z706" s="100"/>
      <c r="AA706" s="100"/>
      <c r="AB706" s="100"/>
    </row>
    <row r="707" spans="1:28" ht="24" customHeight="1" x14ac:dyDescent="0.55000000000000004">
      <c r="A707" s="238"/>
      <c r="E707" s="239"/>
      <c r="F707" s="239"/>
      <c r="G707" s="239"/>
      <c r="H707" s="239"/>
      <c r="I707" s="239"/>
      <c r="J707" s="100"/>
      <c r="K707" s="100"/>
      <c r="L707" s="100"/>
      <c r="M707" s="100"/>
      <c r="N707" s="100"/>
      <c r="O707" s="100"/>
      <c r="P707" s="100"/>
      <c r="Q707" s="100"/>
      <c r="R707" s="100"/>
      <c r="S707" s="100"/>
      <c r="T707" s="100"/>
      <c r="U707" s="100"/>
      <c r="V707" s="100"/>
      <c r="W707" s="100"/>
      <c r="X707" s="100"/>
      <c r="Y707" s="100"/>
      <c r="Z707" s="100"/>
      <c r="AA707" s="100"/>
      <c r="AB707" s="100"/>
    </row>
    <row r="708" spans="1:28" ht="24" customHeight="1" x14ac:dyDescent="0.55000000000000004">
      <c r="A708" s="238"/>
      <c r="E708" s="239"/>
      <c r="F708" s="239"/>
      <c r="G708" s="239"/>
      <c r="H708" s="239"/>
      <c r="I708" s="239"/>
      <c r="J708" s="100"/>
      <c r="K708" s="100"/>
      <c r="L708" s="100"/>
      <c r="M708" s="100"/>
      <c r="N708" s="100"/>
      <c r="O708" s="100"/>
      <c r="P708" s="100"/>
      <c r="Q708" s="100"/>
      <c r="R708" s="100"/>
      <c r="S708" s="100"/>
      <c r="T708" s="100"/>
      <c r="U708" s="100"/>
      <c r="V708" s="100"/>
      <c r="W708" s="100"/>
      <c r="X708" s="100"/>
      <c r="Y708" s="100"/>
      <c r="Z708" s="100"/>
      <c r="AA708" s="100"/>
      <c r="AB708" s="100"/>
    </row>
    <row r="709" spans="1:28" ht="24" customHeight="1" x14ac:dyDescent="0.55000000000000004">
      <c r="A709" s="238"/>
      <c r="E709" s="239"/>
      <c r="F709" s="239"/>
      <c r="G709" s="239"/>
      <c r="H709" s="239"/>
      <c r="I709" s="239"/>
      <c r="J709" s="100"/>
      <c r="K709" s="100"/>
      <c r="L709" s="100"/>
      <c r="M709" s="100"/>
      <c r="N709" s="100"/>
      <c r="O709" s="100"/>
      <c r="P709" s="100"/>
      <c r="Q709" s="100"/>
      <c r="R709" s="100"/>
      <c r="S709" s="100"/>
      <c r="T709" s="100"/>
      <c r="U709" s="100"/>
      <c r="V709" s="100"/>
      <c r="W709" s="100"/>
      <c r="X709" s="100"/>
      <c r="Y709" s="100"/>
      <c r="Z709" s="100"/>
      <c r="AA709" s="100"/>
      <c r="AB709" s="100"/>
    </row>
    <row r="710" spans="1:28" ht="24" customHeight="1" x14ac:dyDescent="0.55000000000000004">
      <c r="A710" s="238"/>
      <c r="E710" s="239"/>
      <c r="F710" s="239"/>
      <c r="G710" s="239"/>
      <c r="H710" s="239"/>
      <c r="I710" s="239"/>
      <c r="J710" s="100"/>
      <c r="K710" s="100"/>
      <c r="L710" s="100"/>
      <c r="M710" s="100"/>
      <c r="N710" s="100"/>
      <c r="O710" s="100"/>
      <c r="P710" s="100"/>
      <c r="Q710" s="100"/>
      <c r="R710" s="100"/>
      <c r="S710" s="100"/>
      <c r="T710" s="100"/>
      <c r="U710" s="100"/>
      <c r="V710" s="100"/>
      <c r="W710" s="100"/>
      <c r="X710" s="100"/>
      <c r="Y710" s="100"/>
      <c r="Z710" s="100"/>
      <c r="AA710" s="100"/>
      <c r="AB710" s="100"/>
    </row>
    <row r="711" spans="1:28" ht="24" customHeight="1" x14ac:dyDescent="0.55000000000000004">
      <c r="A711" s="238"/>
      <c r="E711" s="239"/>
      <c r="F711" s="239"/>
      <c r="G711" s="239"/>
      <c r="H711" s="239"/>
      <c r="I711" s="239"/>
      <c r="J711" s="100"/>
      <c r="K711" s="100"/>
      <c r="L711" s="100"/>
      <c r="M711" s="100"/>
      <c r="N711" s="100"/>
      <c r="O711" s="100"/>
      <c r="P711" s="100"/>
      <c r="Q711" s="100"/>
      <c r="R711" s="100"/>
      <c r="S711" s="100"/>
      <c r="T711" s="100"/>
      <c r="U711" s="100"/>
      <c r="V711" s="100"/>
      <c r="W711" s="100"/>
      <c r="X711" s="100"/>
      <c r="Y711" s="100"/>
      <c r="Z711" s="100"/>
      <c r="AA711" s="100"/>
      <c r="AB711" s="100"/>
    </row>
    <row r="712" spans="1:28" ht="24" customHeight="1" x14ac:dyDescent="0.55000000000000004">
      <c r="A712" s="238"/>
      <c r="E712" s="239"/>
      <c r="F712" s="239"/>
      <c r="G712" s="239"/>
      <c r="H712" s="239"/>
      <c r="I712" s="239"/>
      <c r="J712" s="100"/>
      <c r="K712" s="100"/>
      <c r="L712" s="100"/>
      <c r="M712" s="100"/>
      <c r="N712" s="100"/>
      <c r="O712" s="100"/>
      <c r="P712" s="100"/>
      <c r="Q712" s="100"/>
      <c r="R712" s="100"/>
      <c r="S712" s="100"/>
      <c r="T712" s="100"/>
      <c r="U712" s="100"/>
      <c r="V712" s="100"/>
      <c r="W712" s="100"/>
      <c r="X712" s="100"/>
      <c r="Y712" s="100"/>
      <c r="Z712" s="100"/>
      <c r="AA712" s="100"/>
      <c r="AB712" s="100"/>
    </row>
    <row r="713" spans="1:28" ht="24" customHeight="1" x14ac:dyDescent="0.55000000000000004">
      <c r="A713" s="238"/>
      <c r="E713" s="239"/>
      <c r="F713" s="239"/>
      <c r="G713" s="239"/>
      <c r="H713" s="239"/>
      <c r="I713" s="239"/>
      <c r="J713" s="100"/>
      <c r="K713" s="100"/>
      <c r="L713" s="100"/>
      <c r="M713" s="100"/>
      <c r="N713" s="100"/>
      <c r="O713" s="100"/>
      <c r="P713" s="100"/>
      <c r="Q713" s="100"/>
      <c r="R713" s="100"/>
      <c r="S713" s="100"/>
      <c r="T713" s="100"/>
      <c r="U713" s="100"/>
      <c r="V713" s="100"/>
      <c r="W713" s="100"/>
      <c r="X713" s="100"/>
      <c r="Y713" s="100"/>
      <c r="Z713" s="100"/>
      <c r="AA713" s="100"/>
      <c r="AB713" s="100"/>
    </row>
    <row r="714" spans="1:28" ht="24" customHeight="1" x14ac:dyDescent="0.55000000000000004">
      <c r="A714" s="238"/>
      <c r="E714" s="239"/>
      <c r="F714" s="239"/>
      <c r="G714" s="239"/>
      <c r="H714" s="239"/>
      <c r="I714" s="239"/>
      <c r="J714" s="100"/>
      <c r="K714" s="100"/>
      <c r="L714" s="100"/>
      <c r="M714" s="100"/>
      <c r="N714" s="100"/>
      <c r="O714" s="100"/>
      <c r="P714" s="100"/>
      <c r="Q714" s="100"/>
      <c r="R714" s="100"/>
      <c r="S714" s="100"/>
      <c r="T714" s="100"/>
      <c r="U714" s="100"/>
      <c r="V714" s="100"/>
      <c r="W714" s="100"/>
      <c r="X714" s="100"/>
      <c r="Y714" s="100"/>
      <c r="Z714" s="100"/>
      <c r="AA714" s="100"/>
      <c r="AB714" s="100"/>
    </row>
    <row r="715" spans="1:28" ht="24" customHeight="1" x14ac:dyDescent="0.55000000000000004">
      <c r="A715" s="238"/>
      <c r="E715" s="239"/>
      <c r="F715" s="239"/>
      <c r="G715" s="239"/>
      <c r="H715" s="239"/>
      <c r="I715" s="239"/>
      <c r="J715" s="100"/>
      <c r="K715" s="100"/>
      <c r="L715" s="100"/>
      <c r="M715" s="100"/>
      <c r="N715" s="100"/>
      <c r="O715" s="100"/>
      <c r="P715" s="100"/>
      <c r="Q715" s="100"/>
      <c r="R715" s="100"/>
      <c r="S715" s="100"/>
      <c r="T715" s="100"/>
      <c r="U715" s="100"/>
      <c r="V715" s="100"/>
      <c r="W715" s="100"/>
      <c r="X715" s="100"/>
      <c r="Y715" s="100"/>
      <c r="Z715" s="100"/>
      <c r="AA715" s="100"/>
      <c r="AB715" s="100"/>
    </row>
    <row r="716" spans="1:28" ht="24" customHeight="1" x14ac:dyDescent="0.55000000000000004">
      <c r="A716" s="238"/>
      <c r="E716" s="239"/>
      <c r="F716" s="239"/>
      <c r="G716" s="239"/>
      <c r="H716" s="239"/>
      <c r="I716" s="239"/>
      <c r="J716" s="100"/>
      <c r="K716" s="100"/>
      <c r="L716" s="100"/>
      <c r="M716" s="100"/>
      <c r="N716" s="100"/>
      <c r="O716" s="100"/>
      <c r="P716" s="100"/>
      <c r="Q716" s="100"/>
      <c r="R716" s="100"/>
      <c r="S716" s="100"/>
      <c r="T716" s="100"/>
      <c r="U716" s="100"/>
      <c r="V716" s="100"/>
      <c r="W716" s="100"/>
      <c r="X716" s="100"/>
      <c r="Y716" s="100"/>
      <c r="Z716" s="100"/>
      <c r="AA716" s="100"/>
      <c r="AB716" s="100"/>
    </row>
    <row r="717" spans="1:28" ht="24" customHeight="1" x14ac:dyDescent="0.55000000000000004">
      <c r="A717" s="238"/>
      <c r="E717" s="239"/>
      <c r="F717" s="239"/>
      <c r="G717" s="239"/>
      <c r="H717" s="239"/>
      <c r="I717" s="239"/>
      <c r="J717" s="100"/>
      <c r="K717" s="100"/>
      <c r="L717" s="100"/>
      <c r="M717" s="100"/>
      <c r="N717" s="100"/>
      <c r="O717" s="100"/>
      <c r="P717" s="100"/>
      <c r="Q717" s="100"/>
      <c r="R717" s="100"/>
      <c r="S717" s="100"/>
      <c r="T717" s="100"/>
      <c r="U717" s="100"/>
      <c r="V717" s="100"/>
      <c r="W717" s="100"/>
      <c r="X717" s="100"/>
      <c r="Y717" s="100"/>
      <c r="Z717" s="100"/>
      <c r="AA717" s="100"/>
      <c r="AB717" s="100"/>
    </row>
    <row r="718" spans="1:28" ht="24" customHeight="1" x14ac:dyDescent="0.55000000000000004">
      <c r="A718" s="238"/>
      <c r="E718" s="239"/>
      <c r="F718" s="239"/>
      <c r="G718" s="239"/>
      <c r="H718" s="239"/>
      <c r="I718" s="239"/>
      <c r="J718" s="100"/>
      <c r="K718" s="100"/>
      <c r="L718" s="100"/>
      <c r="M718" s="100"/>
      <c r="N718" s="100"/>
      <c r="O718" s="100"/>
      <c r="P718" s="100"/>
      <c r="Q718" s="100"/>
      <c r="R718" s="100"/>
      <c r="S718" s="100"/>
      <c r="T718" s="100"/>
      <c r="U718" s="100"/>
      <c r="V718" s="100"/>
      <c r="W718" s="100"/>
      <c r="X718" s="100"/>
      <c r="Y718" s="100"/>
      <c r="Z718" s="100"/>
      <c r="AA718" s="100"/>
      <c r="AB718" s="100"/>
    </row>
    <row r="719" spans="1:28" ht="24" customHeight="1" x14ac:dyDescent="0.55000000000000004">
      <c r="A719" s="238"/>
      <c r="E719" s="239"/>
      <c r="F719" s="239"/>
      <c r="G719" s="239"/>
      <c r="H719" s="239"/>
      <c r="I719" s="239"/>
      <c r="J719" s="100"/>
      <c r="K719" s="100"/>
      <c r="L719" s="100"/>
      <c r="M719" s="100"/>
      <c r="N719" s="100"/>
      <c r="O719" s="100"/>
      <c r="P719" s="100"/>
      <c r="Q719" s="100"/>
      <c r="R719" s="100"/>
      <c r="S719" s="100"/>
      <c r="T719" s="100"/>
      <c r="U719" s="100"/>
      <c r="V719" s="100"/>
      <c r="W719" s="100"/>
      <c r="X719" s="100"/>
      <c r="Y719" s="100"/>
      <c r="Z719" s="100"/>
      <c r="AA719" s="100"/>
      <c r="AB719" s="100"/>
    </row>
    <row r="720" spans="1:28" ht="24" customHeight="1" x14ac:dyDescent="0.55000000000000004">
      <c r="A720" s="238"/>
      <c r="E720" s="239"/>
      <c r="F720" s="239"/>
      <c r="G720" s="239"/>
      <c r="H720" s="239"/>
      <c r="I720" s="239"/>
      <c r="J720" s="100"/>
      <c r="K720" s="100"/>
      <c r="L720" s="100"/>
      <c r="M720" s="100"/>
      <c r="N720" s="100"/>
      <c r="O720" s="100"/>
      <c r="P720" s="100"/>
      <c r="Q720" s="100"/>
      <c r="R720" s="100"/>
      <c r="S720" s="100"/>
      <c r="T720" s="100"/>
      <c r="U720" s="100"/>
      <c r="V720" s="100"/>
      <c r="W720" s="100"/>
      <c r="X720" s="100"/>
      <c r="Y720" s="100"/>
      <c r="Z720" s="100"/>
      <c r="AA720" s="100"/>
      <c r="AB720" s="100"/>
    </row>
    <row r="721" spans="1:28" ht="24" customHeight="1" x14ac:dyDescent="0.55000000000000004">
      <c r="A721" s="238"/>
      <c r="E721" s="239"/>
      <c r="F721" s="239"/>
      <c r="G721" s="239"/>
      <c r="H721" s="239"/>
      <c r="I721" s="239"/>
      <c r="J721" s="100"/>
      <c r="K721" s="100"/>
      <c r="L721" s="100"/>
      <c r="M721" s="100"/>
      <c r="N721" s="100"/>
      <c r="O721" s="100"/>
      <c r="P721" s="100"/>
      <c r="Q721" s="100"/>
      <c r="R721" s="100"/>
      <c r="S721" s="100"/>
      <c r="T721" s="100"/>
      <c r="U721" s="100"/>
      <c r="V721" s="100"/>
      <c r="W721" s="100"/>
      <c r="X721" s="100"/>
      <c r="Y721" s="100"/>
      <c r="Z721" s="100"/>
      <c r="AA721" s="100"/>
      <c r="AB721" s="100"/>
    </row>
    <row r="722" spans="1:28" ht="24" customHeight="1" x14ac:dyDescent="0.55000000000000004">
      <c r="A722" s="238"/>
      <c r="E722" s="239"/>
      <c r="F722" s="239"/>
      <c r="G722" s="239"/>
      <c r="H722" s="239"/>
      <c r="I722" s="239"/>
      <c r="J722" s="100"/>
      <c r="K722" s="100"/>
      <c r="L722" s="100"/>
      <c r="M722" s="100"/>
      <c r="N722" s="100"/>
      <c r="O722" s="100"/>
      <c r="P722" s="100"/>
      <c r="Q722" s="100"/>
      <c r="R722" s="100"/>
      <c r="S722" s="100"/>
      <c r="T722" s="100"/>
      <c r="U722" s="100"/>
      <c r="V722" s="100"/>
      <c r="W722" s="100"/>
      <c r="X722" s="100"/>
      <c r="Y722" s="100"/>
      <c r="Z722" s="100"/>
      <c r="AA722" s="100"/>
      <c r="AB722" s="100"/>
    </row>
    <row r="723" spans="1:28" ht="24" customHeight="1" x14ac:dyDescent="0.55000000000000004">
      <c r="A723" s="238"/>
      <c r="E723" s="239"/>
      <c r="F723" s="239"/>
      <c r="G723" s="239"/>
      <c r="H723" s="239"/>
      <c r="I723" s="239"/>
      <c r="J723" s="100"/>
      <c r="K723" s="100"/>
      <c r="L723" s="100"/>
      <c r="M723" s="100"/>
      <c r="N723" s="100"/>
      <c r="O723" s="100"/>
      <c r="P723" s="100"/>
      <c r="Q723" s="100"/>
      <c r="R723" s="100"/>
      <c r="S723" s="100"/>
      <c r="T723" s="100"/>
      <c r="U723" s="100"/>
      <c r="V723" s="100"/>
      <c r="W723" s="100"/>
      <c r="X723" s="100"/>
      <c r="Y723" s="100"/>
      <c r="Z723" s="100"/>
      <c r="AA723" s="100"/>
      <c r="AB723" s="100"/>
    </row>
    <row r="724" spans="1:28" ht="24" customHeight="1" x14ac:dyDescent="0.55000000000000004">
      <c r="A724" s="238"/>
      <c r="E724" s="239"/>
      <c r="F724" s="239"/>
      <c r="G724" s="239"/>
      <c r="H724" s="239"/>
      <c r="I724" s="239"/>
      <c r="J724" s="100"/>
      <c r="K724" s="100"/>
      <c r="L724" s="100"/>
      <c r="M724" s="100"/>
      <c r="N724" s="100"/>
      <c r="O724" s="100"/>
      <c r="P724" s="100"/>
      <c r="Q724" s="100"/>
      <c r="R724" s="100"/>
      <c r="S724" s="100"/>
      <c r="T724" s="100"/>
      <c r="U724" s="100"/>
      <c r="V724" s="100"/>
      <c r="W724" s="100"/>
      <c r="X724" s="100"/>
      <c r="Y724" s="100"/>
      <c r="Z724" s="100"/>
      <c r="AA724" s="100"/>
      <c r="AB724" s="100"/>
    </row>
    <row r="725" spans="1:28" ht="24" customHeight="1" x14ac:dyDescent="0.55000000000000004">
      <c r="A725" s="238"/>
      <c r="E725" s="239"/>
      <c r="F725" s="239"/>
      <c r="G725" s="239"/>
      <c r="H725" s="239"/>
      <c r="I725" s="239"/>
      <c r="J725" s="100"/>
      <c r="K725" s="100"/>
      <c r="L725" s="100"/>
      <c r="M725" s="100"/>
      <c r="N725" s="100"/>
      <c r="O725" s="100"/>
      <c r="P725" s="100"/>
      <c r="Q725" s="100"/>
      <c r="R725" s="100"/>
      <c r="S725" s="100"/>
      <c r="T725" s="100"/>
      <c r="U725" s="100"/>
      <c r="V725" s="100"/>
      <c r="W725" s="100"/>
      <c r="X725" s="100"/>
      <c r="Y725" s="100"/>
      <c r="Z725" s="100"/>
      <c r="AA725" s="100"/>
      <c r="AB725" s="100"/>
    </row>
    <row r="726" spans="1:28" ht="24" customHeight="1" x14ac:dyDescent="0.55000000000000004">
      <c r="A726" s="238"/>
      <c r="E726" s="239"/>
      <c r="F726" s="239"/>
      <c r="G726" s="239"/>
      <c r="H726" s="239"/>
      <c r="I726" s="239"/>
      <c r="J726" s="100"/>
      <c r="K726" s="100"/>
      <c r="L726" s="100"/>
      <c r="M726" s="100"/>
      <c r="N726" s="100"/>
      <c r="O726" s="100"/>
      <c r="P726" s="100"/>
      <c r="Q726" s="100"/>
      <c r="R726" s="100"/>
      <c r="S726" s="100"/>
      <c r="T726" s="100"/>
      <c r="U726" s="100"/>
      <c r="V726" s="100"/>
      <c r="W726" s="100"/>
      <c r="X726" s="100"/>
      <c r="Y726" s="100"/>
      <c r="Z726" s="100"/>
      <c r="AA726" s="100"/>
      <c r="AB726" s="100"/>
    </row>
    <row r="727" spans="1:28" ht="24" customHeight="1" x14ac:dyDescent="0.55000000000000004">
      <c r="A727" s="238"/>
      <c r="E727" s="239"/>
      <c r="F727" s="239"/>
      <c r="G727" s="239"/>
      <c r="H727" s="239"/>
      <c r="I727" s="239"/>
      <c r="J727" s="100"/>
      <c r="K727" s="100"/>
      <c r="L727" s="100"/>
      <c r="M727" s="100"/>
      <c r="N727" s="100"/>
      <c r="O727" s="100"/>
      <c r="P727" s="100"/>
      <c r="Q727" s="100"/>
      <c r="R727" s="100"/>
      <c r="S727" s="100"/>
      <c r="T727" s="100"/>
      <c r="U727" s="100"/>
      <c r="V727" s="100"/>
      <c r="W727" s="100"/>
      <c r="X727" s="100"/>
      <c r="Y727" s="100"/>
      <c r="Z727" s="100"/>
      <c r="AA727" s="100"/>
      <c r="AB727" s="100"/>
    </row>
    <row r="728" spans="1:28" ht="24" customHeight="1" x14ac:dyDescent="0.55000000000000004">
      <c r="A728" s="238"/>
      <c r="E728" s="239"/>
      <c r="F728" s="239"/>
      <c r="G728" s="239"/>
      <c r="H728" s="239"/>
      <c r="I728" s="239"/>
      <c r="J728" s="100"/>
      <c r="K728" s="100"/>
      <c r="L728" s="100"/>
      <c r="M728" s="100"/>
      <c r="N728" s="100"/>
      <c r="O728" s="100"/>
      <c r="P728" s="100"/>
      <c r="Q728" s="100"/>
      <c r="R728" s="100"/>
      <c r="S728" s="100"/>
      <c r="T728" s="100"/>
      <c r="U728" s="100"/>
      <c r="V728" s="100"/>
      <c r="W728" s="100"/>
      <c r="X728" s="100"/>
      <c r="Y728" s="100"/>
      <c r="Z728" s="100"/>
      <c r="AA728" s="100"/>
      <c r="AB728" s="100"/>
    </row>
    <row r="729" spans="1:28" ht="24" customHeight="1" x14ac:dyDescent="0.55000000000000004">
      <c r="A729" s="238"/>
      <c r="E729" s="239"/>
      <c r="F729" s="239"/>
      <c r="G729" s="239"/>
      <c r="H729" s="239"/>
      <c r="I729" s="239"/>
      <c r="J729" s="100"/>
      <c r="K729" s="100"/>
      <c r="L729" s="100"/>
      <c r="M729" s="100"/>
      <c r="N729" s="100"/>
      <c r="O729" s="100"/>
      <c r="P729" s="100"/>
      <c r="Q729" s="100"/>
      <c r="R729" s="100"/>
      <c r="S729" s="100"/>
      <c r="T729" s="100"/>
      <c r="U729" s="100"/>
      <c r="V729" s="100"/>
      <c r="W729" s="100"/>
      <c r="X729" s="100"/>
      <c r="Y729" s="100"/>
      <c r="Z729" s="100"/>
      <c r="AA729" s="100"/>
      <c r="AB729" s="100"/>
    </row>
    <row r="730" spans="1:28" ht="24" customHeight="1" x14ac:dyDescent="0.55000000000000004">
      <c r="A730" s="238"/>
      <c r="E730" s="239"/>
      <c r="F730" s="239"/>
      <c r="G730" s="239"/>
      <c r="H730" s="239"/>
      <c r="I730" s="239"/>
      <c r="J730" s="100"/>
      <c r="K730" s="100"/>
      <c r="L730" s="100"/>
      <c r="M730" s="100"/>
      <c r="N730" s="100"/>
      <c r="O730" s="100"/>
      <c r="P730" s="100"/>
      <c r="Q730" s="100"/>
      <c r="R730" s="100"/>
      <c r="S730" s="100"/>
      <c r="T730" s="100"/>
      <c r="U730" s="100"/>
      <c r="V730" s="100"/>
      <c r="W730" s="100"/>
      <c r="X730" s="100"/>
      <c r="Y730" s="100"/>
      <c r="Z730" s="100"/>
      <c r="AA730" s="100"/>
      <c r="AB730" s="100"/>
    </row>
    <row r="731" spans="1:28" ht="24" customHeight="1" x14ac:dyDescent="0.55000000000000004">
      <c r="A731" s="238"/>
      <c r="E731" s="239"/>
      <c r="F731" s="239"/>
      <c r="G731" s="239"/>
      <c r="H731" s="239"/>
      <c r="I731" s="239"/>
      <c r="J731" s="100"/>
      <c r="K731" s="100"/>
      <c r="L731" s="100"/>
      <c r="M731" s="100"/>
      <c r="N731" s="100"/>
      <c r="O731" s="100"/>
      <c r="P731" s="100"/>
      <c r="Q731" s="100"/>
      <c r="R731" s="100"/>
      <c r="S731" s="100"/>
      <c r="T731" s="100"/>
      <c r="U731" s="100"/>
      <c r="V731" s="100"/>
      <c r="W731" s="100"/>
      <c r="X731" s="100"/>
      <c r="Y731" s="100"/>
      <c r="Z731" s="100"/>
      <c r="AA731" s="100"/>
      <c r="AB731" s="100"/>
    </row>
    <row r="732" spans="1:28" ht="24" customHeight="1" x14ac:dyDescent="0.55000000000000004">
      <c r="A732" s="238"/>
      <c r="E732" s="239"/>
      <c r="F732" s="239"/>
      <c r="G732" s="239"/>
      <c r="H732" s="239"/>
      <c r="I732" s="239"/>
      <c r="J732" s="100"/>
      <c r="K732" s="100"/>
      <c r="L732" s="100"/>
      <c r="M732" s="100"/>
      <c r="N732" s="100"/>
      <c r="O732" s="100"/>
      <c r="P732" s="100"/>
      <c r="Q732" s="100"/>
      <c r="R732" s="100"/>
      <c r="S732" s="100"/>
      <c r="T732" s="100"/>
      <c r="U732" s="100"/>
      <c r="V732" s="100"/>
      <c r="W732" s="100"/>
      <c r="X732" s="100"/>
      <c r="Y732" s="100"/>
      <c r="Z732" s="100"/>
      <c r="AA732" s="100"/>
      <c r="AB732" s="100"/>
    </row>
    <row r="733" spans="1:28" ht="24" customHeight="1" x14ac:dyDescent="0.55000000000000004">
      <c r="A733" s="238"/>
      <c r="E733" s="239"/>
      <c r="F733" s="239"/>
      <c r="G733" s="239"/>
      <c r="H733" s="239"/>
      <c r="I733" s="239"/>
      <c r="J733" s="100"/>
      <c r="K733" s="100"/>
      <c r="L733" s="100"/>
      <c r="M733" s="100"/>
      <c r="N733" s="100"/>
      <c r="O733" s="100"/>
      <c r="P733" s="100"/>
      <c r="Q733" s="100"/>
      <c r="R733" s="100"/>
      <c r="S733" s="100"/>
      <c r="T733" s="100"/>
      <c r="U733" s="100"/>
      <c r="V733" s="100"/>
      <c r="W733" s="100"/>
      <c r="X733" s="100"/>
      <c r="Y733" s="100"/>
      <c r="Z733" s="100"/>
      <c r="AA733" s="100"/>
      <c r="AB733" s="100"/>
    </row>
    <row r="734" spans="1:28" ht="24" customHeight="1" x14ac:dyDescent="0.55000000000000004">
      <c r="A734" s="238"/>
      <c r="E734" s="239"/>
      <c r="F734" s="239"/>
      <c r="G734" s="239"/>
      <c r="H734" s="239"/>
      <c r="I734" s="239"/>
      <c r="J734" s="100"/>
      <c r="K734" s="100"/>
      <c r="L734" s="100"/>
      <c r="M734" s="100"/>
      <c r="N734" s="100"/>
      <c r="O734" s="100"/>
      <c r="P734" s="100"/>
      <c r="Q734" s="100"/>
      <c r="R734" s="100"/>
      <c r="S734" s="100"/>
      <c r="T734" s="100"/>
      <c r="U734" s="100"/>
      <c r="V734" s="100"/>
      <c r="W734" s="100"/>
      <c r="X734" s="100"/>
      <c r="Y734" s="100"/>
      <c r="Z734" s="100"/>
      <c r="AA734" s="100"/>
      <c r="AB734" s="100"/>
    </row>
    <row r="735" spans="1:28" ht="24" customHeight="1" x14ac:dyDescent="0.55000000000000004">
      <c r="A735" s="238"/>
      <c r="E735" s="239"/>
      <c r="F735" s="239"/>
      <c r="G735" s="239"/>
      <c r="H735" s="239"/>
      <c r="I735" s="239"/>
      <c r="J735" s="100"/>
      <c r="K735" s="100"/>
      <c r="L735" s="100"/>
      <c r="M735" s="100"/>
      <c r="N735" s="100"/>
      <c r="O735" s="100"/>
      <c r="P735" s="100"/>
      <c r="Q735" s="100"/>
      <c r="R735" s="100"/>
      <c r="S735" s="100"/>
      <c r="T735" s="100"/>
      <c r="U735" s="100"/>
      <c r="V735" s="100"/>
      <c r="W735" s="100"/>
      <c r="X735" s="100"/>
      <c r="Y735" s="100"/>
      <c r="Z735" s="100"/>
      <c r="AA735" s="100"/>
      <c r="AB735" s="100"/>
    </row>
    <row r="736" spans="1:28" ht="24" customHeight="1" x14ac:dyDescent="0.55000000000000004">
      <c r="A736" s="238"/>
      <c r="E736" s="239"/>
      <c r="F736" s="239"/>
      <c r="G736" s="239"/>
      <c r="H736" s="239"/>
      <c r="I736" s="239"/>
      <c r="J736" s="100"/>
      <c r="K736" s="100"/>
      <c r="L736" s="100"/>
      <c r="M736" s="100"/>
      <c r="N736" s="100"/>
      <c r="O736" s="100"/>
      <c r="P736" s="100"/>
      <c r="Q736" s="100"/>
      <c r="R736" s="100"/>
      <c r="S736" s="100"/>
      <c r="T736" s="100"/>
      <c r="U736" s="100"/>
      <c r="V736" s="100"/>
      <c r="W736" s="100"/>
      <c r="X736" s="100"/>
      <c r="Y736" s="100"/>
      <c r="Z736" s="100"/>
      <c r="AA736" s="100"/>
      <c r="AB736" s="100"/>
    </row>
    <row r="737" spans="1:28" ht="24" customHeight="1" x14ac:dyDescent="0.55000000000000004">
      <c r="A737" s="238"/>
      <c r="E737" s="239"/>
      <c r="F737" s="239"/>
      <c r="G737" s="239"/>
      <c r="H737" s="239"/>
      <c r="I737" s="239"/>
      <c r="J737" s="100"/>
      <c r="K737" s="100"/>
      <c r="L737" s="100"/>
      <c r="M737" s="100"/>
      <c r="N737" s="100"/>
      <c r="O737" s="100"/>
      <c r="P737" s="100"/>
      <c r="Q737" s="100"/>
      <c r="R737" s="100"/>
      <c r="S737" s="100"/>
      <c r="T737" s="100"/>
      <c r="U737" s="100"/>
      <c r="V737" s="100"/>
      <c r="W737" s="100"/>
      <c r="X737" s="100"/>
      <c r="Y737" s="100"/>
      <c r="Z737" s="100"/>
      <c r="AA737" s="100"/>
      <c r="AB737" s="100"/>
    </row>
    <row r="738" spans="1:28" ht="24" customHeight="1" x14ac:dyDescent="0.55000000000000004">
      <c r="A738" s="238"/>
      <c r="E738" s="239"/>
      <c r="F738" s="239"/>
      <c r="G738" s="239"/>
      <c r="H738" s="239"/>
      <c r="I738" s="239"/>
      <c r="J738" s="100"/>
      <c r="K738" s="100"/>
      <c r="L738" s="100"/>
      <c r="M738" s="100"/>
      <c r="N738" s="100"/>
      <c r="O738" s="100"/>
      <c r="P738" s="100"/>
      <c r="Q738" s="100"/>
      <c r="R738" s="100"/>
      <c r="S738" s="100"/>
      <c r="T738" s="100"/>
      <c r="U738" s="100"/>
      <c r="V738" s="100"/>
      <c r="W738" s="100"/>
      <c r="X738" s="100"/>
      <c r="Y738" s="100"/>
      <c r="Z738" s="100"/>
      <c r="AA738" s="100"/>
      <c r="AB738" s="100"/>
    </row>
    <row r="739" spans="1:28" ht="24" customHeight="1" x14ac:dyDescent="0.55000000000000004">
      <c r="A739" s="238"/>
      <c r="E739" s="239"/>
      <c r="F739" s="239"/>
      <c r="G739" s="239"/>
      <c r="H739" s="239"/>
      <c r="I739" s="239"/>
      <c r="J739" s="100"/>
      <c r="K739" s="100"/>
      <c r="L739" s="100"/>
      <c r="M739" s="100"/>
      <c r="N739" s="100"/>
      <c r="O739" s="100"/>
      <c r="P739" s="100"/>
      <c r="Q739" s="100"/>
      <c r="R739" s="100"/>
      <c r="S739" s="100"/>
      <c r="T739" s="100"/>
      <c r="U739" s="100"/>
      <c r="V739" s="100"/>
      <c r="W739" s="100"/>
      <c r="X739" s="100"/>
      <c r="Y739" s="100"/>
      <c r="Z739" s="100"/>
      <c r="AA739" s="100"/>
      <c r="AB739" s="100"/>
    </row>
    <row r="740" spans="1:28" ht="24" customHeight="1" x14ac:dyDescent="0.55000000000000004">
      <c r="A740" s="238"/>
      <c r="E740" s="239"/>
      <c r="F740" s="239"/>
      <c r="G740" s="239"/>
      <c r="H740" s="239"/>
      <c r="I740" s="239"/>
      <c r="J740" s="100"/>
      <c r="K740" s="100"/>
      <c r="L740" s="100"/>
      <c r="M740" s="100"/>
      <c r="N740" s="100"/>
      <c r="O740" s="100"/>
      <c r="P740" s="100"/>
      <c r="Q740" s="100"/>
      <c r="R740" s="100"/>
      <c r="S740" s="100"/>
      <c r="T740" s="100"/>
      <c r="U740" s="100"/>
      <c r="V740" s="100"/>
      <c r="W740" s="100"/>
      <c r="X740" s="100"/>
      <c r="Y740" s="100"/>
      <c r="Z740" s="100"/>
      <c r="AA740" s="100"/>
      <c r="AB740" s="100"/>
    </row>
    <row r="741" spans="1:28" ht="24" customHeight="1" x14ac:dyDescent="0.55000000000000004">
      <c r="A741" s="238"/>
      <c r="E741" s="239"/>
      <c r="F741" s="239"/>
      <c r="G741" s="239"/>
      <c r="H741" s="239"/>
      <c r="I741" s="239"/>
      <c r="J741" s="100"/>
      <c r="K741" s="100"/>
      <c r="L741" s="100"/>
      <c r="M741" s="100"/>
      <c r="N741" s="100"/>
      <c r="O741" s="100"/>
      <c r="P741" s="100"/>
      <c r="Q741" s="100"/>
      <c r="R741" s="100"/>
      <c r="S741" s="100"/>
      <c r="T741" s="100"/>
      <c r="U741" s="100"/>
      <c r="V741" s="100"/>
      <c r="W741" s="100"/>
      <c r="X741" s="100"/>
      <c r="Y741" s="100"/>
      <c r="Z741" s="100"/>
      <c r="AA741" s="100"/>
      <c r="AB741" s="100"/>
    </row>
    <row r="742" spans="1:28" ht="24" customHeight="1" x14ac:dyDescent="0.55000000000000004">
      <c r="A742" s="238"/>
      <c r="E742" s="239"/>
      <c r="F742" s="239"/>
      <c r="G742" s="239"/>
      <c r="H742" s="239"/>
      <c r="I742" s="239"/>
      <c r="J742" s="100"/>
      <c r="K742" s="100"/>
      <c r="L742" s="100"/>
      <c r="M742" s="100"/>
      <c r="N742" s="100"/>
      <c r="O742" s="100"/>
      <c r="P742" s="100"/>
      <c r="Q742" s="100"/>
      <c r="R742" s="100"/>
      <c r="S742" s="100"/>
      <c r="T742" s="100"/>
      <c r="U742" s="100"/>
      <c r="V742" s="100"/>
      <c r="W742" s="100"/>
      <c r="X742" s="100"/>
      <c r="Y742" s="100"/>
      <c r="Z742" s="100"/>
      <c r="AA742" s="100"/>
      <c r="AB742" s="100"/>
    </row>
    <row r="743" spans="1:28" ht="24" customHeight="1" x14ac:dyDescent="0.55000000000000004">
      <c r="A743" s="238"/>
      <c r="E743" s="239"/>
      <c r="F743" s="239"/>
      <c r="G743" s="239"/>
      <c r="H743" s="239"/>
      <c r="I743" s="239"/>
      <c r="J743" s="100"/>
      <c r="K743" s="100"/>
      <c r="L743" s="100"/>
      <c r="M743" s="100"/>
      <c r="N743" s="100"/>
      <c r="O743" s="100"/>
      <c r="P743" s="100"/>
      <c r="Q743" s="100"/>
      <c r="R743" s="100"/>
      <c r="S743" s="100"/>
      <c r="T743" s="100"/>
      <c r="U743" s="100"/>
      <c r="V743" s="100"/>
      <c r="W743" s="100"/>
      <c r="X743" s="100"/>
      <c r="Y743" s="100"/>
      <c r="Z743" s="100"/>
      <c r="AA743" s="100"/>
      <c r="AB743" s="100"/>
    </row>
    <row r="744" spans="1:28" ht="24" customHeight="1" x14ac:dyDescent="0.55000000000000004">
      <c r="A744" s="238"/>
      <c r="E744" s="239"/>
      <c r="F744" s="239"/>
      <c r="G744" s="239"/>
      <c r="H744" s="239"/>
      <c r="I744" s="239"/>
      <c r="J744" s="100"/>
      <c r="K744" s="100"/>
      <c r="L744" s="100"/>
      <c r="M744" s="100"/>
      <c r="N744" s="100"/>
      <c r="O744" s="100"/>
      <c r="P744" s="100"/>
      <c r="Q744" s="100"/>
      <c r="R744" s="100"/>
      <c r="S744" s="100"/>
      <c r="T744" s="100"/>
      <c r="U744" s="100"/>
      <c r="V744" s="100"/>
      <c r="W744" s="100"/>
      <c r="X744" s="100"/>
      <c r="Y744" s="100"/>
      <c r="Z744" s="100"/>
      <c r="AA744" s="100"/>
      <c r="AB744" s="100"/>
    </row>
    <row r="745" spans="1:28" ht="24" customHeight="1" x14ac:dyDescent="0.55000000000000004">
      <c r="A745" s="238"/>
      <c r="E745" s="239"/>
      <c r="F745" s="239"/>
      <c r="G745" s="239"/>
      <c r="H745" s="239"/>
      <c r="I745" s="239"/>
      <c r="J745" s="100"/>
      <c r="K745" s="100"/>
      <c r="L745" s="100"/>
      <c r="M745" s="100"/>
      <c r="N745" s="100"/>
      <c r="O745" s="100"/>
      <c r="P745" s="100"/>
      <c r="Q745" s="100"/>
      <c r="R745" s="100"/>
      <c r="S745" s="100"/>
      <c r="T745" s="100"/>
      <c r="U745" s="100"/>
      <c r="V745" s="100"/>
      <c r="W745" s="100"/>
      <c r="X745" s="100"/>
      <c r="Y745" s="100"/>
      <c r="Z745" s="100"/>
      <c r="AA745" s="100"/>
      <c r="AB745" s="100"/>
    </row>
    <row r="746" spans="1:28" ht="24" customHeight="1" x14ac:dyDescent="0.55000000000000004">
      <c r="A746" s="238"/>
      <c r="E746" s="239"/>
      <c r="F746" s="239"/>
      <c r="G746" s="239"/>
      <c r="H746" s="239"/>
      <c r="I746" s="239"/>
      <c r="J746" s="100"/>
      <c r="K746" s="100"/>
      <c r="L746" s="100"/>
      <c r="M746" s="100"/>
      <c r="N746" s="100"/>
      <c r="O746" s="100"/>
      <c r="P746" s="100"/>
      <c r="Q746" s="100"/>
      <c r="R746" s="100"/>
      <c r="S746" s="100"/>
      <c r="T746" s="100"/>
      <c r="U746" s="100"/>
      <c r="V746" s="100"/>
      <c r="W746" s="100"/>
      <c r="X746" s="100"/>
      <c r="Y746" s="100"/>
      <c r="Z746" s="100"/>
      <c r="AA746" s="100"/>
      <c r="AB746" s="100"/>
    </row>
    <row r="747" spans="1:28" ht="24" customHeight="1" x14ac:dyDescent="0.55000000000000004">
      <c r="A747" s="238"/>
      <c r="E747" s="239"/>
      <c r="F747" s="239"/>
      <c r="G747" s="239"/>
      <c r="H747" s="239"/>
      <c r="I747" s="239"/>
      <c r="J747" s="100"/>
      <c r="K747" s="100"/>
      <c r="L747" s="100"/>
      <c r="M747" s="100"/>
      <c r="N747" s="100"/>
      <c r="O747" s="100"/>
      <c r="P747" s="100"/>
      <c r="Q747" s="100"/>
      <c r="R747" s="100"/>
      <c r="S747" s="100"/>
      <c r="T747" s="100"/>
      <c r="U747" s="100"/>
      <c r="V747" s="100"/>
      <c r="W747" s="100"/>
      <c r="X747" s="100"/>
      <c r="Y747" s="100"/>
      <c r="Z747" s="100"/>
      <c r="AA747" s="100"/>
      <c r="AB747" s="100"/>
    </row>
    <row r="748" spans="1:28" ht="24" customHeight="1" x14ac:dyDescent="0.55000000000000004">
      <c r="A748" s="238"/>
      <c r="E748" s="239"/>
      <c r="F748" s="239"/>
      <c r="G748" s="239"/>
      <c r="H748" s="239"/>
      <c r="I748" s="239"/>
      <c r="J748" s="100"/>
      <c r="K748" s="100"/>
      <c r="L748" s="100"/>
      <c r="M748" s="100"/>
      <c r="N748" s="100"/>
      <c r="O748" s="100"/>
      <c r="P748" s="100"/>
      <c r="Q748" s="100"/>
      <c r="R748" s="100"/>
      <c r="S748" s="100"/>
      <c r="T748" s="100"/>
      <c r="U748" s="100"/>
      <c r="V748" s="100"/>
      <c r="W748" s="100"/>
      <c r="X748" s="100"/>
      <c r="Y748" s="100"/>
      <c r="Z748" s="100"/>
      <c r="AA748" s="100"/>
      <c r="AB748" s="100"/>
    </row>
    <row r="749" spans="1:28" ht="24" customHeight="1" x14ac:dyDescent="0.55000000000000004">
      <c r="A749" s="238"/>
      <c r="E749" s="239"/>
      <c r="F749" s="239"/>
      <c r="G749" s="239"/>
      <c r="H749" s="239"/>
      <c r="I749" s="239"/>
      <c r="J749" s="100"/>
      <c r="K749" s="100"/>
      <c r="L749" s="100"/>
      <c r="M749" s="100"/>
      <c r="N749" s="100"/>
      <c r="O749" s="100"/>
      <c r="P749" s="100"/>
      <c r="Q749" s="100"/>
      <c r="R749" s="100"/>
      <c r="S749" s="100"/>
      <c r="T749" s="100"/>
      <c r="U749" s="100"/>
      <c r="V749" s="100"/>
      <c r="W749" s="100"/>
      <c r="X749" s="100"/>
      <c r="Y749" s="100"/>
      <c r="Z749" s="100"/>
      <c r="AA749" s="100"/>
      <c r="AB749" s="100"/>
    </row>
    <row r="750" spans="1:28" ht="24" customHeight="1" x14ac:dyDescent="0.55000000000000004">
      <c r="A750" s="238"/>
      <c r="E750" s="239"/>
      <c r="F750" s="239"/>
      <c r="G750" s="239"/>
      <c r="H750" s="239"/>
      <c r="I750" s="239"/>
      <c r="J750" s="100"/>
      <c r="K750" s="100"/>
      <c r="L750" s="100"/>
      <c r="M750" s="100"/>
      <c r="N750" s="100"/>
      <c r="O750" s="100"/>
      <c r="P750" s="100"/>
      <c r="Q750" s="100"/>
      <c r="R750" s="100"/>
      <c r="S750" s="100"/>
      <c r="T750" s="100"/>
      <c r="U750" s="100"/>
      <c r="V750" s="100"/>
      <c r="W750" s="100"/>
      <c r="X750" s="100"/>
      <c r="Y750" s="100"/>
      <c r="Z750" s="100"/>
      <c r="AA750" s="100"/>
      <c r="AB750" s="100"/>
    </row>
    <row r="751" spans="1:28" ht="24" customHeight="1" x14ac:dyDescent="0.55000000000000004">
      <c r="A751" s="238"/>
      <c r="E751" s="239"/>
      <c r="F751" s="239"/>
      <c r="G751" s="239"/>
      <c r="H751" s="239"/>
      <c r="I751" s="239"/>
      <c r="J751" s="100"/>
      <c r="K751" s="100"/>
      <c r="L751" s="100"/>
      <c r="M751" s="100"/>
      <c r="N751" s="100"/>
      <c r="O751" s="100"/>
      <c r="P751" s="100"/>
      <c r="Q751" s="100"/>
      <c r="R751" s="100"/>
      <c r="S751" s="100"/>
      <c r="T751" s="100"/>
      <c r="U751" s="100"/>
      <c r="V751" s="100"/>
      <c r="W751" s="100"/>
      <c r="X751" s="100"/>
      <c r="Y751" s="100"/>
      <c r="Z751" s="100"/>
      <c r="AA751" s="100"/>
      <c r="AB751" s="100"/>
    </row>
    <row r="752" spans="1:28" ht="24" customHeight="1" x14ac:dyDescent="0.55000000000000004">
      <c r="A752" s="238"/>
      <c r="E752" s="239"/>
      <c r="F752" s="239"/>
      <c r="G752" s="239"/>
      <c r="H752" s="239"/>
      <c r="I752" s="239"/>
      <c r="J752" s="100"/>
      <c r="K752" s="100"/>
      <c r="L752" s="100"/>
      <c r="M752" s="100"/>
      <c r="N752" s="100"/>
      <c r="O752" s="100"/>
      <c r="P752" s="100"/>
      <c r="Q752" s="100"/>
      <c r="R752" s="100"/>
      <c r="S752" s="100"/>
      <c r="T752" s="100"/>
      <c r="U752" s="100"/>
      <c r="V752" s="100"/>
      <c r="W752" s="100"/>
      <c r="X752" s="100"/>
      <c r="Y752" s="100"/>
      <c r="Z752" s="100"/>
      <c r="AA752" s="100"/>
      <c r="AB752" s="100"/>
    </row>
    <row r="753" spans="1:28" ht="24" customHeight="1" x14ac:dyDescent="0.55000000000000004">
      <c r="A753" s="238"/>
      <c r="E753" s="239"/>
      <c r="F753" s="239"/>
      <c r="G753" s="239"/>
      <c r="H753" s="239"/>
      <c r="I753" s="239"/>
      <c r="J753" s="100"/>
      <c r="K753" s="100"/>
      <c r="L753" s="100"/>
      <c r="M753" s="100"/>
      <c r="N753" s="100"/>
      <c r="O753" s="100"/>
      <c r="P753" s="100"/>
      <c r="Q753" s="100"/>
      <c r="R753" s="100"/>
      <c r="S753" s="100"/>
      <c r="T753" s="100"/>
      <c r="U753" s="100"/>
      <c r="V753" s="100"/>
      <c r="W753" s="100"/>
      <c r="X753" s="100"/>
      <c r="Y753" s="100"/>
      <c r="Z753" s="100"/>
      <c r="AA753" s="100"/>
      <c r="AB753" s="100"/>
    </row>
    <row r="754" spans="1:28" ht="24" customHeight="1" x14ac:dyDescent="0.55000000000000004">
      <c r="A754" s="238"/>
      <c r="E754" s="239"/>
      <c r="F754" s="239"/>
      <c r="G754" s="239"/>
      <c r="H754" s="239"/>
      <c r="I754" s="239"/>
      <c r="J754" s="100"/>
      <c r="K754" s="100"/>
      <c r="L754" s="100"/>
      <c r="M754" s="100"/>
      <c r="N754" s="100"/>
      <c r="O754" s="100"/>
      <c r="P754" s="100"/>
      <c r="Q754" s="100"/>
      <c r="R754" s="100"/>
      <c r="S754" s="100"/>
      <c r="T754" s="100"/>
      <c r="U754" s="100"/>
      <c r="V754" s="100"/>
      <c r="W754" s="100"/>
      <c r="X754" s="100"/>
      <c r="Y754" s="100"/>
      <c r="Z754" s="100"/>
      <c r="AA754" s="100"/>
      <c r="AB754" s="100"/>
    </row>
    <row r="755" spans="1:28" ht="24" customHeight="1" x14ac:dyDescent="0.55000000000000004">
      <c r="A755" s="238"/>
      <c r="E755" s="239"/>
      <c r="F755" s="239"/>
      <c r="G755" s="239"/>
      <c r="H755" s="239"/>
      <c r="I755" s="239"/>
      <c r="J755" s="100"/>
      <c r="K755" s="100"/>
      <c r="L755" s="100"/>
      <c r="M755" s="100"/>
      <c r="N755" s="100"/>
      <c r="O755" s="100"/>
      <c r="P755" s="100"/>
      <c r="Q755" s="100"/>
      <c r="R755" s="100"/>
      <c r="S755" s="100"/>
      <c r="T755" s="100"/>
      <c r="U755" s="100"/>
      <c r="V755" s="100"/>
      <c r="W755" s="100"/>
      <c r="X755" s="100"/>
      <c r="Y755" s="100"/>
      <c r="Z755" s="100"/>
      <c r="AA755" s="100"/>
      <c r="AB755" s="100"/>
    </row>
    <row r="756" spans="1:28" ht="24" customHeight="1" x14ac:dyDescent="0.55000000000000004">
      <c r="A756" s="238"/>
      <c r="E756" s="239"/>
      <c r="F756" s="239"/>
      <c r="G756" s="239"/>
      <c r="H756" s="239"/>
      <c r="I756" s="239"/>
      <c r="J756" s="100"/>
      <c r="K756" s="100"/>
      <c r="L756" s="100"/>
      <c r="M756" s="100"/>
      <c r="N756" s="100"/>
      <c r="O756" s="100"/>
      <c r="P756" s="100"/>
      <c r="Q756" s="100"/>
      <c r="R756" s="100"/>
      <c r="S756" s="100"/>
      <c r="T756" s="100"/>
      <c r="U756" s="100"/>
      <c r="V756" s="100"/>
      <c r="W756" s="100"/>
      <c r="X756" s="100"/>
      <c r="Y756" s="100"/>
      <c r="Z756" s="100"/>
      <c r="AA756" s="100"/>
      <c r="AB756" s="100"/>
    </row>
    <row r="757" spans="1:28" ht="24" customHeight="1" x14ac:dyDescent="0.55000000000000004">
      <c r="A757" s="238"/>
      <c r="E757" s="239"/>
      <c r="F757" s="239"/>
      <c r="G757" s="239"/>
      <c r="H757" s="239"/>
      <c r="I757" s="239"/>
      <c r="J757" s="100"/>
      <c r="K757" s="100"/>
      <c r="L757" s="100"/>
      <c r="M757" s="100"/>
      <c r="N757" s="100"/>
      <c r="O757" s="100"/>
      <c r="P757" s="100"/>
      <c r="Q757" s="100"/>
      <c r="R757" s="100"/>
      <c r="S757" s="100"/>
      <c r="T757" s="100"/>
      <c r="U757" s="100"/>
      <c r="V757" s="100"/>
      <c r="W757" s="100"/>
      <c r="X757" s="100"/>
      <c r="Y757" s="100"/>
      <c r="Z757" s="100"/>
      <c r="AA757" s="100"/>
      <c r="AB757" s="100"/>
    </row>
    <row r="758" spans="1:28" ht="24" customHeight="1" x14ac:dyDescent="0.55000000000000004">
      <c r="A758" s="238"/>
      <c r="E758" s="239"/>
      <c r="F758" s="239"/>
      <c r="G758" s="239"/>
      <c r="H758" s="239"/>
      <c r="I758" s="239"/>
      <c r="J758" s="100"/>
      <c r="K758" s="100"/>
      <c r="L758" s="100"/>
      <c r="M758" s="100"/>
      <c r="N758" s="100"/>
      <c r="O758" s="100"/>
      <c r="P758" s="100"/>
      <c r="Q758" s="100"/>
      <c r="R758" s="100"/>
      <c r="S758" s="100"/>
      <c r="T758" s="100"/>
      <c r="U758" s="100"/>
      <c r="V758" s="100"/>
      <c r="W758" s="100"/>
      <c r="X758" s="100"/>
      <c r="Y758" s="100"/>
      <c r="Z758" s="100"/>
      <c r="AA758" s="100"/>
      <c r="AB758" s="100"/>
    </row>
    <row r="759" spans="1:28" ht="24" customHeight="1" x14ac:dyDescent="0.55000000000000004">
      <c r="A759" s="238"/>
      <c r="E759" s="239"/>
      <c r="F759" s="239"/>
      <c r="G759" s="239"/>
      <c r="H759" s="239"/>
      <c r="I759" s="239"/>
      <c r="J759" s="100"/>
      <c r="K759" s="100"/>
      <c r="L759" s="100"/>
      <c r="M759" s="100"/>
      <c r="N759" s="100"/>
      <c r="O759" s="100"/>
      <c r="P759" s="100"/>
      <c r="Q759" s="100"/>
      <c r="R759" s="100"/>
      <c r="S759" s="100"/>
      <c r="T759" s="100"/>
      <c r="U759" s="100"/>
      <c r="V759" s="100"/>
      <c r="W759" s="100"/>
      <c r="X759" s="100"/>
      <c r="Y759" s="100"/>
      <c r="Z759" s="100"/>
      <c r="AA759" s="100"/>
      <c r="AB759" s="100"/>
    </row>
    <row r="760" spans="1:28" ht="24" customHeight="1" x14ac:dyDescent="0.55000000000000004">
      <c r="A760" s="238"/>
      <c r="E760" s="239"/>
      <c r="F760" s="239"/>
      <c r="G760" s="239"/>
      <c r="H760" s="239"/>
      <c r="I760" s="239"/>
      <c r="J760" s="100"/>
      <c r="K760" s="100"/>
      <c r="L760" s="100"/>
      <c r="M760" s="100"/>
      <c r="N760" s="100"/>
      <c r="O760" s="100"/>
      <c r="P760" s="100"/>
      <c r="Q760" s="100"/>
      <c r="R760" s="100"/>
      <c r="S760" s="100"/>
      <c r="T760" s="100"/>
      <c r="U760" s="100"/>
      <c r="V760" s="100"/>
      <c r="W760" s="100"/>
      <c r="X760" s="100"/>
      <c r="Y760" s="100"/>
      <c r="Z760" s="100"/>
      <c r="AA760" s="100"/>
      <c r="AB760" s="100"/>
    </row>
    <row r="761" spans="1:28" ht="24" customHeight="1" x14ac:dyDescent="0.55000000000000004">
      <c r="A761" s="238"/>
      <c r="E761" s="239"/>
      <c r="F761" s="239"/>
      <c r="G761" s="239"/>
      <c r="H761" s="239"/>
      <c r="I761" s="239"/>
      <c r="J761" s="100"/>
      <c r="K761" s="100"/>
      <c r="L761" s="100"/>
      <c r="M761" s="100"/>
      <c r="N761" s="100"/>
      <c r="O761" s="100"/>
      <c r="P761" s="100"/>
      <c r="Q761" s="100"/>
      <c r="R761" s="100"/>
      <c r="S761" s="100"/>
      <c r="T761" s="100"/>
      <c r="U761" s="100"/>
      <c r="V761" s="100"/>
      <c r="W761" s="100"/>
      <c r="X761" s="100"/>
      <c r="Y761" s="100"/>
      <c r="Z761" s="100"/>
      <c r="AA761" s="100"/>
      <c r="AB761" s="100"/>
    </row>
    <row r="762" spans="1:28" ht="24" customHeight="1" x14ac:dyDescent="0.55000000000000004">
      <c r="A762" s="238"/>
      <c r="E762" s="239"/>
      <c r="F762" s="239"/>
      <c r="G762" s="239"/>
      <c r="H762" s="239"/>
      <c r="I762" s="239"/>
      <c r="J762" s="100"/>
      <c r="K762" s="100"/>
      <c r="L762" s="100"/>
      <c r="M762" s="100"/>
      <c r="N762" s="100"/>
      <c r="O762" s="100"/>
      <c r="P762" s="100"/>
      <c r="Q762" s="100"/>
      <c r="R762" s="100"/>
      <c r="S762" s="100"/>
      <c r="T762" s="100"/>
      <c r="U762" s="100"/>
      <c r="V762" s="100"/>
      <c r="W762" s="100"/>
      <c r="X762" s="100"/>
      <c r="Y762" s="100"/>
      <c r="Z762" s="100"/>
      <c r="AA762" s="100"/>
      <c r="AB762" s="100"/>
    </row>
    <row r="763" spans="1:28" ht="24" customHeight="1" x14ac:dyDescent="0.55000000000000004">
      <c r="A763" s="238"/>
      <c r="E763" s="239"/>
      <c r="F763" s="239"/>
      <c r="G763" s="239"/>
      <c r="H763" s="239"/>
      <c r="I763" s="239"/>
      <c r="J763" s="100"/>
      <c r="K763" s="100"/>
      <c r="L763" s="100"/>
      <c r="M763" s="100"/>
      <c r="N763" s="100"/>
      <c r="O763" s="100"/>
      <c r="P763" s="100"/>
      <c r="Q763" s="100"/>
      <c r="R763" s="100"/>
      <c r="S763" s="100"/>
      <c r="T763" s="100"/>
      <c r="U763" s="100"/>
      <c r="V763" s="100"/>
      <c r="W763" s="100"/>
      <c r="X763" s="100"/>
      <c r="Y763" s="100"/>
      <c r="Z763" s="100"/>
      <c r="AA763" s="100"/>
      <c r="AB763" s="100"/>
    </row>
    <row r="764" spans="1:28" ht="24" customHeight="1" x14ac:dyDescent="0.55000000000000004">
      <c r="A764" s="238"/>
      <c r="E764" s="239"/>
      <c r="F764" s="239"/>
      <c r="G764" s="239"/>
      <c r="H764" s="239"/>
      <c r="I764" s="239"/>
      <c r="J764" s="100"/>
      <c r="K764" s="100"/>
      <c r="L764" s="100"/>
      <c r="M764" s="100"/>
      <c r="N764" s="100"/>
      <c r="O764" s="100"/>
      <c r="P764" s="100"/>
      <c r="Q764" s="100"/>
      <c r="R764" s="100"/>
      <c r="S764" s="100"/>
      <c r="T764" s="100"/>
      <c r="U764" s="100"/>
      <c r="V764" s="100"/>
      <c r="W764" s="100"/>
      <c r="X764" s="100"/>
      <c r="Y764" s="100"/>
      <c r="Z764" s="100"/>
      <c r="AA764" s="100"/>
      <c r="AB764" s="100"/>
    </row>
    <row r="765" spans="1:28" ht="24" customHeight="1" x14ac:dyDescent="0.55000000000000004">
      <c r="A765" s="238"/>
      <c r="E765" s="239"/>
      <c r="F765" s="239"/>
      <c r="G765" s="239"/>
      <c r="H765" s="239"/>
      <c r="I765" s="239"/>
      <c r="J765" s="100"/>
      <c r="K765" s="100"/>
      <c r="L765" s="100"/>
      <c r="M765" s="100"/>
      <c r="N765" s="100"/>
      <c r="O765" s="100"/>
      <c r="P765" s="100"/>
      <c r="Q765" s="100"/>
      <c r="R765" s="100"/>
      <c r="S765" s="100"/>
      <c r="T765" s="100"/>
      <c r="U765" s="100"/>
      <c r="V765" s="100"/>
      <c r="W765" s="100"/>
      <c r="X765" s="100"/>
      <c r="Y765" s="100"/>
      <c r="Z765" s="100"/>
      <c r="AA765" s="100"/>
      <c r="AB765" s="100"/>
    </row>
    <row r="766" spans="1:28" ht="24" customHeight="1" x14ac:dyDescent="0.55000000000000004">
      <c r="A766" s="238"/>
      <c r="E766" s="239"/>
      <c r="F766" s="239"/>
      <c r="G766" s="239"/>
      <c r="H766" s="239"/>
      <c r="I766" s="239"/>
      <c r="J766" s="100"/>
      <c r="K766" s="100"/>
      <c r="L766" s="100"/>
      <c r="M766" s="100"/>
      <c r="N766" s="100"/>
      <c r="O766" s="100"/>
      <c r="P766" s="100"/>
      <c r="Q766" s="100"/>
      <c r="R766" s="100"/>
      <c r="S766" s="100"/>
      <c r="T766" s="100"/>
      <c r="U766" s="100"/>
      <c r="V766" s="100"/>
      <c r="W766" s="100"/>
      <c r="X766" s="100"/>
      <c r="Y766" s="100"/>
      <c r="Z766" s="100"/>
      <c r="AA766" s="100"/>
      <c r="AB766" s="100"/>
    </row>
    <row r="767" spans="1:28" ht="24" customHeight="1" x14ac:dyDescent="0.55000000000000004">
      <c r="A767" s="238"/>
      <c r="E767" s="239"/>
      <c r="F767" s="239"/>
      <c r="G767" s="239"/>
      <c r="H767" s="239"/>
      <c r="I767" s="239"/>
      <c r="J767" s="100"/>
      <c r="K767" s="100"/>
      <c r="L767" s="100"/>
      <c r="M767" s="100"/>
      <c r="N767" s="100"/>
      <c r="O767" s="100"/>
      <c r="P767" s="100"/>
      <c r="Q767" s="100"/>
      <c r="R767" s="100"/>
      <c r="S767" s="100"/>
      <c r="T767" s="100"/>
      <c r="U767" s="100"/>
      <c r="V767" s="100"/>
      <c r="W767" s="100"/>
      <c r="X767" s="100"/>
      <c r="Y767" s="100"/>
      <c r="Z767" s="100"/>
      <c r="AA767" s="100"/>
      <c r="AB767" s="100"/>
    </row>
    <row r="768" spans="1:28" ht="24" customHeight="1" x14ac:dyDescent="0.55000000000000004">
      <c r="A768" s="238"/>
      <c r="E768" s="239"/>
      <c r="F768" s="239"/>
      <c r="G768" s="239"/>
      <c r="H768" s="239"/>
      <c r="I768" s="239"/>
      <c r="J768" s="100"/>
      <c r="K768" s="100"/>
      <c r="L768" s="100"/>
      <c r="M768" s="100"/>
      <c r="N768" s="100"/>
      <c r="O768" s="100"/>
      <c r="P768" s="100"/>
      <c r="Q768" s="100"/>
      <c r="R768" s="100"/>
      <c r="S768" s="100"/>
      <c r="T768" s="100"/>
      <c r="U768" s="100"/>
      <c r="V768" s="100"/>
      <c r="W768" s="100"/>
      <c r="X768" s="100"/>
      <c r="Y768" s="100"/>
      <c r="Z768" s="100"/>
      <c r="AA768" s="100"/>
      <c r="AB768" s="100"/>
    </row>
    <row r="769" spans="1:28" ht="24" customHeight="1" x14ac:dyDescent="0.55000000000000004">
      <c r="A769" s="238"/>
      <c r="E769" s="239"/>
      <c r="F769" s="239"/>
      <c r="G769" s="239"/>
      <c r="H769" s="239"/>
      <c r="I769" s="239"/>
      <c r="J769" s="100"/>
      <c r="K769" s="100"/>
      <c r="L769" s="100"/>
      <c r="M769" s="100"/>
      <c r="N769" s="100"/>
      <c r="O769" s="100"/>
      <c r="P769" s="100"/>
      <c r="Q769" s="100"/>
      <c r="R769" s="100"/>
      <c r="S769" s="100"/>
      <c r="T769" s="100"/>
      <c r="U769" s="100"/>
      <c r="V769" s="100"/>
      <c r="W769" s="100"/>
      <c r="X769" s="100"/>
      <c r="Y769" s="100"/>
      <c r="Z769" s="100"/>
      <c r="AA769" s="100"/>
      <c r="AB769" s="100"/>
    </row>
    <row r="770" spans="1:28" ht="24" customHeight="1" x14ac:dyDescent="0.55000000000000004">
      <c r="A770" s="238"/>
      <c r="E770" s="239"/>
      <c r="F770" s="239"/>
      <c r="G770" s="239"/>
      <c r="H770" s="239"/>
      <c r="I770" s="239"/>
      <c r="J770" s="100"/>
      <c r="K770" s="100"/>
      <c r="L770" s="100"/>
      <c r="M770" s="100"/>
      <c r="N770" s="100"/>
      <c r="O770" s="100"/>
      <c r="P770" s="100"/>
      <c r="Q770" s="100"/>
      <c r="R770" s="100"/>
      <c r="S770" s="100"/>
      <c r="T770" s="100"/>
      <c r="U770" s="100"/>
      <c r="V770" s="100"/>
      <c r="W770" s="100"/>
      <c r="X770" s="100"/>
      <c r="Y770" s="100"/>
      <c r="Z770" s="100"/>
      <c r="AA770" s="100"/>
      <c r="AB770" s="100"/>
    </row>
    <row r="771" spans="1:28" ht="24" customHeight="1" x14ac:dyDescent="0.55000000000000004">
      <c r="A771" s="238"/>
      <c r="E771" s="239"/>
      <c r="F771" s="239"/>
      <c r="G771" s="239"/>
      <c r="H771" s="239"/>
      <c r="I771" s="239"/>
      <c r="J771" s="100"/>
      <c r="K771" s="100"/>
      <c r="L771" s="100"/>
      <c r="M771" s="100"/>
      <c r="N771" s="100"/>
      <c r="O771" s="100"/>
      <c r="P771" s="100"/>
      <c r="Q771" s="100"/>
      <c r="R771" s="100"/>
      <c r="S771" s="100"/>
      <c r="T771" s="100"/>
      <c r="U771" s="100"/>
      <c r="V771" s="100"/>
      <c r="W771" s="100"/>
      <c r="X771" s="100"/>
      <c r="Y771" s="100"/>
      <c r="Z771" s="100"/>
      <c r="AA771" s="100"/>
      <c r="AB771" s="100"/>
    </row>
    <row r="772" spans="1:28" ht="24" customHeight="1" x14ac:dyDescent="0.55000000000000004">
      <c r="A772" s="238"/>
      <c r="E772" s="239"/>
      <c r="F772" s="239"/>
      <c r="G772" s="239"/>
      <c r="H772" s="239"/>
      <c r="I772" s="239"/>
      <c r="J772" s="100"/>
      <c r="K772" s="100"/>
      <c r="L772" s="100"/>
      <c r="M772" s="100"/>
      <c r="N772" s="100"/>
      <c r="O772" s="100"/>
      <c r="P772" s="100"/>
      <c r="Q772" s="100"/>
      <c r="R772" s="100"/>
      <c r="S772" s="100"/>
      <c r="T772" s="100"/>
      <c r="U772" s="100"/>
      <c r="V772" s="100"/>
      <c r="W772" s="100"/>
      <c r="X772" s="100"/>
      <c r="Y772" s="100"/>
      <c r="Z772" s="100"/>
      <c r="AA772" s="100"/>
      <c r="AB772" s="100"/>
    </row>
    <row r="773" spans="1:28" ht="24" customHeight="1" x14ac:dyDescent="0.55000000000000004">
      <c r="A773" s="238"/>
      <c r="E773" s="239"/>
      <c r="F773" s="239"/>
      <c r="G773" s="239"/>
      <c r="H773" s="239"/>
      <c r="I773" s="239"/>
      <c r="J773" s="100"/>
      <c r="K773" s="100"/>
      <c r="L773" s="100"/>
      <c r="M773" s="100"/>
      <c r="N773" s="100"/>
      <c r="O773" s="100"/>
      <c r="P773" s="100"/>
      <c r="Q773" s="100"/>
      <c r="R773" s="100"/>
      <c r="S773" s="100"/>
      <c r="T773" s="100"/>
      <c r="U773" s="100"/>
      <c r="V773" s="100"/>
      <c r="W773" s="100"/>
      <c r="X773" s="100"/>
      <c r="Y773" s="100"/>
      <c r="Z773" s="100"/>
      <c r="AA773" s="100"/>
      <c r="AB773" s="100"/>
    </row>
    <row r="774" spans="1:28" ht="24" customHeight="1" x14ac:dyDescent="0.55000000000000004">
      <c r="A774" s="238"/>
      <c r="E774" s="239"/>
      <c r="F774" s="239"/>
      <c r="G774" s="239"/>
      <c r="H774" s="239"/>
      <c r="I774" s="239"/>
      <c r="J774" s="100"/>
      <c r="K774" s="100"/>
      <c r="L774" s="100"/>
      <c r="M774" s="100"/>
      <c r="N774" s="100"/>
      <c r="O774" s="100"/>
      <c r="P774" s="100"/>
      <c r="Q774" s="100"/>
      <c r="R774" s="100"/>
      <c r="S774" s="100"/>
      <c r="T774" s="100"/>
      <c r="U774" s="100"/>
      <c r="V774" s="100"/>
      <c r="W774" s="100"/>
      <c r="X774" s="100"/>
      <c r="Y774" s="100"/>
      <c r="Z774" s="100"/>
      <c r="AA774" s="100"/>
      <c r="AB774" s="100"/>
    </row>
    <row r="775" spans="1:28" ht="24" customHeight="1" x14ac:dyDescent="0.55000000000000004">
      <c r="A775" s="238"/>
      <c r="E775" s="239"/>
      <c r="F775" s="239"/>
      <c r="G775" s="239"/>
      <c r="H775" s="239"/>
      <c r="I775" s="239"/>
      <c r="J775" s="100"/>
      <c r="K775" s="100"/>
      <c r="L775" s="100"/>
      <c r="M775" s="100"/>
      <c r="N775" s="100"/>
      <c r="O775" s="100"/>
      <c r="P775" s="100"/>
      <c r="Q775" s="100"/>
      <c r="R775" s="100"/>
      <c r="S775" s="100"/>
      <c r="T775" s="100"/>
      <c r="U775" s="100"/>
      <c r="V775" s="100"/>
      <c r="W775" s="100"/>
      <c r="X775" s="100"/>
      <c r="Y775" s="100"/>
      <c r="Z775" s="100"/>
      <c r="AA775" s="100"/>
      <c r="AB775" s="100"/>
    </row>
  </sheetData>
  <mergeCells count="16">
    <mergeCell ref="B95:C95"/>
    <mergeCell ref="B101:C101"/>
    <mergeCell ref="B109:C109"/>
    <mergeCell ref="B114:D114"/>
    <mergeCell ref="B71:C71"/>
    <mergeCell ref="B78:C78"/>
    <mergeCell ref="B81:C81"/>
    <mergeCell ref="B87:C87"/>
    <mergeCell ref="B92:C92"/>
    <mergeCell ref="B94:D94"/>
    <mergeCell ref="B5:C5"/>
    <mergeCell ref="B14:C14"/>
    <mergeCell ref="B31:C31"/>
    <mergeCell ref="B40:C40"/>
    <mergeCell ref="B51:C51"/>
    <mergeCell ref="B63:C63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1.1.4</vt:lpstr>
      <vt:lpstr>รายละเอียด 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2022-05-19T07:51:38Z</dcterms:created>
  <dcterms:modified xsi:type="dcterms:W3CDTF">2022-05-19T07:51:47Z</dcterms:modified>
</cp:coreProperties>
</file>